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lan\Downloads\"/>
    </mc:Choice>
  </mc:AlternateContent>
  <xr:revisionPtr revIDLastSave="0" documentId="8_{41BD2166-52EC-47B9-AC67-23D84CA46F55}" xr6:coauthVersionLast="47" xr6:coauthVersionMax="47" xr10:uidLastSave="{00000000-0000-0000-0000-000000000000}"/>
  <bookViews>
    <workbookView xWindow="-28920" yWindow="-2835" windowWidth="29040" windowHeight="15720" xr2:uid="{4DD285A4-A292-49EB-8583-5293FFC6BCFE}"/>
  </bookViews>
  <sheets>
    <sheet name="totaal gasprijs per maand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2" i="1" l="1"/>
  <c r="P39" i="1"/>
  <c r="N39" i="1"/>
  <c r="I39" i="1"/>
  <c r="H39" i="1"/>
  <c r="M37" i="1"/>
  <c r="L37" i="1"/>
  <c r="K37" i="1"/>
  <c r="J37" i="1"/>
  <c r="G37" i="1"/>
  <c r="F37" i="1"/>
  <c r="E37" i="1"/>
  <c r="D37" i="1"/>
  <c r="C37" i="1"/>
  <c r="B37" i="1"/>
  <c r="M36" i="1"/>
  <c r="L36" i="1"/>
  <c r="K36" i="1"/>
  <c r="J36" i="1"/>
  <c r="G36" i="1"/>
  <c r="F36" i="1"/>
  <c r="E36" i="1"/>
  <c r="D36" i="1"/>
  <c r="C36" i="1"/>
  <c r="B36" i="1"/>
  <c r="M35" i="1"/>
  <c r="L35" i="1"/>
  <c r="K35" i="1"/>
  <c r="J35" i="1"/>
  <c r="G35" i="1"/>
  <c r="F35" i="1"/>
  <c r="E35" i="1"/>
  <c r="D35" i="1"/>
  <c r="C35" i="1"/>
  <c r="B35" i="1"/>
  <c r="M34" i="1"/>
  <c r="L34" i="1"/>
  <c r="K34" i="1"/>
  <c r="J34" i="1"/>
  <c r="G34" i="1"/>
  <c r="F34" i="1"/>
  <c r="E34" i="1"/>
  <c r="D34" i="1"/>
  <c r="C34" i="1"/>
  <c r="B34" i="1"/>
  <c r="M33" i="1"/>
  <c r="L33" i="1"/>
  <c r="K33" i="1"/>
  <c r="J33" i="1"/>
  <c r="G33" i="1"/>
  <c r="F33" i="1"/>
  <c r="E33" i="1"/>
  <c r="D33" i="1"/>
  <c r="C33" i="1"/>
  <c r="B33" i="1"/>
  <c r="M32" i="1"/>
  <c r="L32" i="1"/>
  <c r="K32" i="1"/>
  <c r="J32" i="1"/>
  <c r="G32" i="1"/>
  <c r="F32" i="1"/>
  <c r="E32" i="1"/>
  <c r="D32" i="1"/>
  <c r="C32" i="1"/>
  <c r="B32" i="1"/>
  <c r="M31" i="1"/>
  <c r="L31" i="1"/>
  <c r="K31" i="1"/>
  <c r="J31" i="1"/>
  <c r="G31" i="1"/>
  <c r="F31" i="1"/>
  <c r="E31" i="1"/>
  <c r="D31" i="1"/>
  <c r="C31" i="1"/>
  <c r="B31" i="1"/>
  <c r="M30" i="1"/>
  <c r="L30" i="1"/>
  <c r="K30" i="1"/>
  <c r="J30" i="1"/>
  <c r="G30" i="1"/>
  <c r="F30" i="1"/>
  <c r="E30" i="1"/>
  <c r="D30" i="1"/>
  <c r="C30" i="1"/>
  <c r="B30" i="1"/>
  <c r="M29" i="1"/>
  <c r="L29" i="1"/>
  <c r="K29" i="1"/>
  <c r="J29" i="1"/>
  <c r="G29" i="1"/>
  <c r="F29" i="1"/>
  <c r="E29" i="1"/>
  <c r="D29" i="1"/>
  <c r="T29" i="1" s="1"/>
  <c r="C29" i="1"/>
  <c r="B29" i="1"/>
  <c r="M28" i="1"/>
  <c r="L28" i="1"/>
  <c r="K28" i="1"/>
  <c r="J28" i="1"/>
  <c r="G28" i="1"/>
  <c r="F28" i="1"/>
  <c r="E28" i="1"/>
  <c r="D28" i="1"/>
  <c r="C28" i="1"/>
  <c r="B28" i="1"/>
  <c r="M27" i="1"/>
  <c r="L27" i="1"/>
  <c r="K27" i="1"/>
  <c r="J27" i="1"/>
  <c r="J39" i="1" s="1"/>
  <c r="G27" i="1"/>
  <c r="F27" i="1"/>
  <c r="E27" i="1"/>
  <c r="D27" i="1"/>
  <c r="C27" i="1"/>
  <c r="B27" i="1"/>
  <c r="G26" i="1"/>
  <c r="L26" i="1" s="1"/>
  <c r="F26" i="1"/>
  <c r="K26" i="1" s="1"/>
  <c r="E26" i="1"/>
  <c r="J26" i="1" s="1"/>
  <c r="M26" i="1" s="1"/>
  <c r="P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P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P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P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P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P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P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P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P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P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K7" i="1"/>
  <c r="K6" i="1"/>
  <c r="K5" i="1"/>
  <c r="K4" i="1"/>
  <c r="L3" i="1"/>
  <c r="L2" i="1" s="1"/>
  <c r="K3" i="1"/>
  <c r="N22" i="1" l="1"/>
  <c r="B22" i="1"/>
  <c r="J22" i="1"/>
  <c r="E39" i="1"/>
  <c r="K39" i="1"/>
  <c r="F22" i="1"/>
  <c r="D39" i="1"/>
  <c r="C22" i="1"/>
  <c r="G22" i="1"/>
  <c r="K22" i="1"/>
  <c r="P22" i="1"/>
  <c r="E22" i="1"/>
  <c r="I22" i="1"/>
  <c r="M22" i="1"/>
  <c r="R12" i="1"/>
  <c r="U12" i="1" s="1"/>
  <c r="S13" i="1"/>
  <c r="U30" i="1" s="1"/>
  <c r="R14" i="1"/>
  <c r="S15" i="1"/>
  <c r="S17" i="1"/>
  <c r="S19" i="1"/>
  <c r="B39" i="1"/>
  <c r="F39" i="1"/>
  <c r="L39" i="1"/>
  <c r="H22" i="1"/>
  <c r="R11" i="1"/>
  <c r="S12" i="1"/>
  <c r="R13" i="1"/>
  <c r="S14" i="1"/>
  <c r="U14" i="1" s="1"/>
  <c r="R15" i="1"/>
  <c r="S16" i="1"/>
  <c r="R16" i="1"/>
  <c r="U16" i="1" s="1"/>
  <c r="R17" i="1"/>
  <c r="S18" i="1"/>
  <c r="R18" i="1"/>
  <c r="R19" i="1"/>
  <c r="S20" i="1"/>
  <c r="U20" i="1" s="1"/>
  <c r="R20" i="1"/>
  <c r="C39" i="1"/>
  <c r="G39" i="1"/>
  <c r="M39" i="1"/>
  <c r="S29" i="1"/>
  <c r="S31" i="1"/>
  <c r="S33" i="1"/>
  <c r="S35" i="1"/>
  <c r="S37" i="1"/>
  <c r="D22" i="1"/>
  <c r="L22" i="1"/>
  <c r="R28" i="1"/>
  <c r="S28" i="1"/>
  <c r="T28" i="1"/>
  <c r="R29" i="1"/>
  <c r="U29" i="1" s="1"/>
  <c r="R30" i="1"/>
  <c r="S30" i="1"/>
  <c r="T30" i="1"/>
  <c r="T31" i="1"/>
  <c r="R31" i="1"/>
  <c r="R32" i="1"/>
  <c r="S32" i="1"/>
  <c r="T32" i="1"/>
  <c r="U32" i="1" s="1"/>
  <c r="T33" i="1"/>
  <c r="R33" i="1"/>
  <c r="R34" i="1"/>
  <c r="S34" i="1"/>
  <c r="T34" i="1"/>
  <c r="U34" i="1" s="1"/>
  <c r="T35" i="1"/>
  <c r="R35" i="1"/>
  <c r="R36" i="1"/>
  <c r="S36" i="1"/>
  <c r="T36" i="1"/>
  <c r="T37" i="1"/>
  <c r="R37" i="1"/>
  <c r="U33" i="1"/>
  <c r="T13" i="1"/>
  <c r="U15" i="1"/>
  <c r="T15" i="1"/>
  <c r="U19" i="1"/>
  <c r="U35" i="1"/>
  <c r="U18" i="1"/>
  <c r="T18" i="1"/>
  <c r="R27" i="1"/>
  <c r="R10" i="1"/>
  <c r="S10" i="1"/>
  <c r="H26" i="1"/>
  <c r="S27" i="1"/>
  <c r="T27" i="1"/>
  <c r="S11" i="1"/>
  <c r="U37" i="1" l="1"/>
  <c r="R39" i="1"/>
  <c r="U31" i="1"/>
  <c r="T19" i="1"/>
  <c r="U13" i="1"/>
  <c r="U17" i="1"/>
  <c r="S39" i="1"/>
  <c r="T14" i="1"/>
  <c r="T20" i="1"/>
  <c r="U36" i="1"/>
  <c r="T12" i="1"/>
  <c r="T17" i="1"/>
  <c r="T16" i="1"/>
  <c r="T39" i="1"/>
  <c r="R22" i="1"/>
  <c r="U28" i="1"/>
  <c r="U11" i="1"/>
  <c r="T11" i="1"/>
  <c r="U27" i="1"/>
  <c r="S22" i="1"/>
  <c r="U10" i="1"/>
  <c r="T10" i="1"/>
  <c r="T22" i="1" l="1"/>
  <c r="U22" i="1"/>
  <c r="U39" i="1"/>
  <c r="U42" i="1" l="1"/>
  <c r="U40" i="1"/>
</calcChain>
</file>

<file path=xl/sharedStrings.xml><?xml version="1.0" encoding="utf-8"?>
<sst xmlns="http://schemas.openxmlformats.org/spreadsheetml/2006/main" count="80" uniqueCount="49">
  <si>
    <t>Gardener's Pride Beetgum BV</t>
  </si>
  <si>
    <t>jaar:</t>
  </si>
  <si>
    <t>m2</t>
  </si>
  <si>
    <t>Bodde 2A</t>
  </si>
  <si>
    <t>OZW16</t>
  </si>
  <si>
    <t>OZW22</t>
  </si>
  <si>
    <t>LD</t>
  </si>
  <si>
    <t>Gantel</t>
  </si>
  <si>
    <t>Handelsres.</t>
  </si>
  <si>
    <t>Gardener's Holding c.s.</t>
  </si>
  <si>
    <t>G A S</t>
  </si>
  <si>
    <t>m3 WKK tuinder</t>
  </si>
  <si>
    <t>m3 tuinder</t>
  </si>
  <si>
    <t>€.</t>
  </si>
  <si>
    <t>totaal m3</t>
  </si>
  <si>
    <t>totaal €.</t>
  </si>
  <si>
    <t>€./m3</t>
  </si>
  <si>
    <t>€./m3 incl. handelsres.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</si>
  <si>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</si>
  <si>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</si>
  <si>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</si>
  <si>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</si>
  <si>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</si>
  <si>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</si>
  <si>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</si>
  <si>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</si>
  <si>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</si>
  <si>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</si>
  <si>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</si>
  <si>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</si>
  <si>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E L E C T R A</t>
  </si>
  <si>
    <t>kWh verbruik</t>
  </si>
  <si>
    <t>kWh teruglevering</t>
  </si>
  <si>
    <t>€. teruglev.</t>
  </si>
  <si>
    <t>totaal kWh verbruik</t>
  </si>
  <si>
    <t>totaal kWh teruglev.</t>
  </si>
  <si>
    <t>E. teruglev.</t>
  </si>
  <si>
    <t>Gas+Hres-terug-verbruik</t>
  </si>
  <si>
    <t>per m2</t>
  </si>
  <si>
    <t>incl. transp.,</t>
  </si>
  <si>
    <t>belasting, WKK</t>
  </si>
  <si>
    <t>251525 m2</t>
  </si>
  <si>
    <t>hiervan</t>
  </si>
  <si>
    <t>Gas</t>
  </si>
  <si>
    <t>E terug</t>
  </si>
  <si>
    <t>E verbr</t>
  </si>
  <si>
    <t>WKK</t>
  </si>
  <si>
    <t>incl. belasting en transport</t>
  </si>
  <si>
    <t>idem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</si>
</sst>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_-"/>
    <numFmt numFmtId="165" formatCode="&quot;€&quot;\ #,##0.000_-"/>
    <numFmt numFmtId="166" formatCode="&quot;€&quot;\ #,##0.00000_-"/>
    <numFmt numFmtId="167" formatCode="0.#####"/>
    <numFmt numFmtId="168" formatCode="&quot;€&quot;\ #,##0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0" fontId="6" fillId="0" borderId="0" xfId="0" applyFont="1"/>
    <xf numFmtId="0" fontId="1" fillId="0" borderId="0" xfId="0" applyFont="1"/>
    <xf numFmtId="0" fontId="2" fillId="2" borderId="0" xfId="0" applyFont="1" applyFill="1"/>
    <xf numFmtId="1" fontId="0" fillId="2" borderId="0" xfId="0" applyNumberFormat="1" applyFill="1"/>
    <xf numFmtId="0" fontId="0" fillId="2" borderId="0" xfId="0" applyFill="1"/>
    <xf numFmtId="164" fontId="0" fillId="2" borderId="0" xfId="0" applyNumberFormat="1" applyFill="1"/>
    <xf numFmtId="165" fontId="0" fillId="2" borderId="0" xfId="0" applyNumberFormat="1" applyFill="1"/>
    <xf numFmtId="1" fontId="0" fillId="2" borderId="1" xfId="0" applyNumberFormat="1" applyFill="1" applyBorder="1"/>
    <xf numFmtId="0" fontId="0" fillId="2" borderId="1" xfId="0" applyFill="1" applyBorder="1"/>
    <xf numFmtId="1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wrapText="1"/>
    </xf>
    <xf numFmtId="164" fontId="3" fillId="2" borderId="0" xfId="0" applyNumberFormat="1" applyFont="1" applyFill="1"/>
    <xf numFmtId="0" fontId="4" fillId="2" borderId="0" xfId="0" applyFont="1" applyFill="1"/>
    <xf numFmtId="1" fontId="5" fillId="2" borderId="0" xfId="0" applyNumberFormat="1" applyFont="1" applyFill="1"/>
    <xf numFmtId="166" fontId="5" fillId="2" borderId="0" xfId="0" applyNumberFormat="1" applyFont="1" applyFill="1"/>
    <xf numFmtId="164" fontId="5" fillId="2" borderId="0" xfId="0" applyNumberFormat="1" applyFont="1" applyFill="1"/>
    <xf numFmtId="1" fontId="4" fillId="2" borderId="0" xfId="0" applyNumberFormat="1" applyFont="1" applyFill="1"/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/>
    <xf numFmtId="1" fontId="4" fillId="2" borderId="7" xfId="0" applyNumberFormat="1" applyFont="1" applyFill="1" applyBorder="1"/>
    <xf numFmtId="164" fontId="4" fillId="2" borderId="8" xfId="0" applyNumberFormat="1" applyFont="1" applyFill="1" applyBorder="1"/>
    <xf numFmtId="164" fontId="4" fillId="2" borderId="0" xfId="0" applyNumberFormat="1" applyFont="1" applyFill="1"/>
    <xf numFmtId="164" fontId="4" fillId="2" borderId="7" xfId="0" applyNumberFormat="1" applyFont="1" applyFill="1" applyBorder="1"/>
    <xf numFmtId="165" fontId="4" fillId="2" borderId="0" xfId="0" applyNumberFormat="1" applyFont="1" applyFill="1"/>
    <xf numFmtId="165" fontId="4" fillId="2" borderId="7" xfId="0" applyNumberFormat="1" applyFont="1" applyFill="1" applyBorder="1"/>
    <xf numFmtId="0" fontId="4" fillId="2" borderId="9" xfId="0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64" fontId="4" fillId="2" borderId="9" xfId="0" applyNumberFormat="1" applyFont="1" applyFill="1" applyBorder="1"/>
    <xf numFmtId="1" fontId="4" fillId="2" borderId="1" xfId="0" applyNumberFormat="1" applyFont="1" applyFill="1" applyBorder="1"/>
    <xf numFmtId="164" fontId="4" fillId="2" borderId="1" xfId="0" applyNumberFormat="1" applyFont="1" applyFill="1" applyBorder="1"/>
    <xf numFmtId="164" fontId="4" fillId="2" borderId="11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0" fontId="6" fillId="2" borderId="0" xfId="0" applyFont="1" applyFill="1"/>
    <xf numFmtId="1" fontId="6" fillId="2" borderId="12" xfId="0" applyNumberFormat="1" applyFont="1" applyFill="1" applyBorder="1"/>
    <xf numFmtId="1" fontId="6" fillId="2" borderId="0" xfId="0" applyNumberFormat="1" applyFont="1" applyFill="1"/>
    <xf numFmtId="164" fontId="6" fillId="2" borderId="12" xfId="0" applyNumberFormat="1" applyFont="1" applyFill="1" applyBorder="1"/>
    <xf numFmtId="164" fontId="6" fillId="2" borderId="0" xfId="0" applyNumberFormat="1" applyFont="1" applyFill="1"/>
    <xf numFmtId="165" fontId="6" fillId="2" borderId="12" xfId="0" applyNumberFormat="1" applyFont="1" applyFill="1" applyBorder="1"/>
    <xf numFmtId="1" fontId="7" fillId="2" borderId="0" xfId="0" applyNumberFormat="1" applyFont="1" applyFill="1"/>
    <xf numFmtId="1" fontId="8" fillId="2" borderId="0" xfId="0" applyNumberFormat="1" applyFont="1" applyFill="1"/>
    <xf numFmtId="164" fontId="8" fillId="2" borderId="0" xfId="0" applyNumberFormat="1" applyFont="1" applyFill="1"/>
    <xf numFmtId="167" fontId="4" fillId="2" borderId="0" xfId="0" applyNumberFormat="1" applyFont="1" applyFill="1"/>
    <xf numFmtId="1" fontId="9" fillId="2" borderId="0" xfId="0" applyNumberFormat="1" applyFont="1" applyFill="1"/>
    <xf numFmtId="0" fontId="9" fillId="2" borderId="0" xfId="0" applyFont="1" applyFill="1"/>
    <xf numFmtId="0" fontId="4" fillId="2" borderId="13" xfId="0" applyFont="1" applyFill="1" applyBorder="1"/>
    <xf numFmtId="1" fontId="4" fillId="2" borderId="12" xfId="0" applyNumberFormat="1" applyFont="1" applyFill="1" applyBorder="1"/>
    <xf numFmtId="164" fontId="4" fillId="2" borderId="12" xfId="0" applyNumberFormat="1" applyFont="1" applyFill="1" applyBorder="1"/>
    <xf numFmtId="0" fontId="4" fillId="2" borderId="12" xfId="0" applyFont="1" applyFill="1" applyBorder="1"/>
    <xf numFmtId="168" fontId="4" fillId="2" borderId="8" xfId="0" applyNumberFormat="1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1" xfId="0" applyFont="1" applyFill="1" applyBorder="1"/>
    <xf numFmtId="0" fontId="1" fillId="2" borderId="0" xfId="0" applyFont="1" applyFill="1"/>
    <xf numFmtId="1" fontId="6" fillId="2" borderId="7" xfId="0" applyNumberFormat="1" applyFont="1" applyFill="1" applyBorder="1"/>
    <xf numFmtId="164" fontId="6" fillId="2" borderId="7" xfId="0" applyNumberFormat="1" applyFont="1" applyFill="1" applyBorder="1"/>
    <xf numFmtId="0" fontId="6" fillId="2" borderId="7" xfId="0" applyFont="1" applyFill="1" applyBorder="1"/>
    <xf numFmtId="165" fontId="6" fillId="2" borderId="14" xfId="0" applyNumberFormat="1" applyFont="1" applyFill="1" applyBorder="1" applyAlignment="1">
      <alignment horizontal="right"/>
    </xf>
    <xf numFmtId="164" fontId="6" fillId="2" borderId="15" xfId="0" applyNumberFormat="1" applyFont="1" applyFill="1" applyBorder="1"/>
    <xf numFmtId="165" fontId="6" fillId="2" borderId="16" xfId="0" applyNumberFormat="1" applyFont="1" applyFill="1" applyBorder="1"/>
    <xf numFmtId="165" fontId="6" fillId="2" borderId="17" xfId="0" applyNumberFormat="1" applyFont="1" applyFill="1" applyBorder="1"/>
    <xf numFmtId="165" fontId="6" fillId="2" borderId="18" xfId="0" applyNumberFormat="1" applyFont="1" applyFill="1" applyBorder="1"/>
    <xf numFmtId="164" fontId="6" fillId="2" borderId="19" xfId="0" applyNumberFormat="1" applyFont="1" applyFill="1" applyBorder="1"/>
    <xf numFmtId="168" fontId="6" fillId="2" borderId="20" xfId="0" applyNumberFormat="1" applyFont="1" applyFill="1" applyBorder="1"/>
    <xf numFmtId="165" fontId="6" fillId="2" borderId="21" xfId="0" applyNumberFormat="1" applyFont="1" applyFill="1" applyBorder="1"/>
    <xf numFmtId="168" fontId="0" fillId="2" borderId="0" xfId="0" applyNumberFormat="1" applyFill="1"/>
    <xf numFmtId="168" fontId="0" fillId="2" borderId="1" xfId="0" applyNumberFormat="1" applyFill="1" applyBorder="1"/>
    <xf numFmtId="1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%20I%20N%20A%20N%20C%20I%20E%20N\AAA-JAARWERK\2021\Energie\ENERGI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 gasprijs per maand"/>
      <sheetName val="DeBodde2A"/>
      <sheetName val="OZW22"/>
      <sheetName val="OZW16"/>
      <sheetName val="LANGEDIJK"/>
      <sheetName val="GANTEL5"/>
      <sheetName val="huur + WKK"/>
    </sheetNames>
    <sheetDataSet>
      <sheetData sheetId="0"/>
      <sheetData sheetId="1">
        <row r="10">
          <cell r="B10">
            <v>1089338</v>
          </cell>
          <cell r="F10">
            <v>46228</v>
          </cell>
          <cell r="V10">
            <v>-23733.72</v>
          </cell>
          <cell r="Y10">
            <v>237812.90071999998</v>
          </cell>
        </row>
        <row r="11">
          <cell r="B11">
            <v>871181</v>
          </cell>
          <cell r="F11">
            <v>170116</v>
          </cell>
          <cell r="V11">
            <v>5210.7299999999996</v>
          </cell>
          <cell r="Y11">
            <v>198310.66502000001</v>
          </cell>
        </row>
        <row r="12">
          <cell r="B12">
            <v>1004497</v>
          </cell>
          <cell r="F12">
            <v>114948</v>
          </cell>
          <cell r="V12">
            <v>5918</v>
          </cell>
          <cell r="Y12">
            <v>204956.64738000001</v>
          </cell>
        </row>
        <row r="13">
          <cell r="B13">
            <v>941957</v>
          </cell>
          <cell r="F13">
            <v>114193</v>
          </cell>
          <cell r="V13">
            <v>-17456.169999999998</v>
          </cell>
          <cell r="Y13">
            <v>222736.03973000002</v>
          </cell>
        </row>
        <row r="14">
          <cell r="B14">
            <v>983322</v>
          </cell>
          <cell r="F14">
            <v>51003</v>
          </cell>
          <cell r="V14">
            <v>-46727.14</v>
          </cell>
          <cell r="Y14">
            <v>263201.07432999997</v>
          </cell>
        </row>
        <row r="15">
          <cell r="B15">
            <v>720685</v>
          </cell>
          <cell r="F15">
            <v>12790</v>
          </cell>
          <cell r="V15">
            <v>-68057.06</v>
          </cell>
          <cell r="Y15">
            <v>215074.07415</v>
          </cell>
        </row>
        <row r="16">
          <cell r="B16">
            <v>620695</v>
          </cell>
          <cell r="F16">
            <v>18146</v>
          </cell>
          <cell r="V16">
            <v>-91724.11</v>
          </cell>
          <cell r="Y16">
            <v>232254.70792000002</v>
          </cell>
        </row>
        <row r="17">
          <cell r="B17">
            <v>790292</v>
          </cell>
          <cell r="F17">
            <v>10611</v>
          </cell>
          <cell r="V17">
            <v>-129707.7</v>
          </cell>
          <cell r="Y17">
            <v>352763.85612000007</v>
          </cell>
        </row>
        <row r="18">
          <cell r="B18">
            <v>596821</v>
          </cell>
          <cell r="F18">
            <v>247678</v>
          </cell>
          <cell r="V18">
            <v>-201802.91</v>
          </cell>
          <cell r="Y18">
            <v>540156.06145000004</v>
          </cell>
        </row>
        <row r="19">
          <cell r="B19">
            <v>682375</v>
          </cell>
          <cell r="F19">
            <v>425</v>
          </cell>
          <cell r="V19">
            <v>-558719.18999999994</v>
          </cell>
          <cell r="Y19">
            <v>602876.66824999999</v>
          </cell>
        </row>
        <row r="20">
          <cell r="B20">
            <v>784700</v>
          </cell>
          <cell r="F20">
            <v>1436</v>
          </cell>
          <cell r="V20">
            <v>-472556</v>
          </cell>
          <cell r="Y20">
            <v>624193.34235999989</v>
          </cell>
        </row>
        <row r="42">
          <cell r="B42">
            <v>1278097</v>
          </cell>
          <cell r="D42">
            <v>674557</v>
          </cell>
          <cell r="E42">
            <v>4.9180000000000001E-2</v>
          </cell>
        </row>
        <row r="43">
          <cell r="B43">
            <v>1002916</v>
          </cell>
          <cell r="D43">
            <v>728334</v>
          </cell>
          <cell r="E43">
            <v>3.5749999999999997E-2</v>
          </cell>
        </row>
        <row r="44">
          <cell r="B44">
            <v>652947</v>
          </cell>
          <cell r="D44">
            <v>1238333</v>
          </cell>
          <cell r="E44">
            <v>5.0799999999999998E-2</v>
          </cell>
        </row>
        <row r="45">
          <cell r="B45">
            <v>150056</v>
          </cell>
          <cell r="D45">
            <v>2616893</v>
          </cell>
          <cell r="E45">
            <v>5.0200000000000002E-2</v>
          </cell>
        </row>
        <row r="46">
          <cell r="B46">
            <v>5068</v>
          </cell>
          <cell r="D46">
            <v>3520729</v>
          </cell>
          <cell r="E46">
            <v>5.4739999999999997E-2</v>
          </cell>
        </row>
        <row r="47">
          <cell r="B47">
            <v>28056</v>
          </cell>
          <cell r="D47">
            <v>2515722</v>
          </cell>
          <cell r="E47">
            <v>6.318E-2</v>
          </cell>
        </row>
        <row r="48">
          <cell r="B48">
            <v>17674</v>
          </cell>
          <cell r="D48">
            <v>2216551</v>
          </cell>
          <cell r="E48">
            <v>6.5769999999999995E-2</v>
          </cell>
        </row>
        <row r="49">
          <cell r="B49">
            <v>6172</v>
          </cell>
          <cell r="D49">
            <v>2810620</v>
          </cell>
          <cell r="E49">
            <v>7.3690000000000005E-2</v>
          </cell>
        </row>
        <row r="50">
          <cell r="B50">
            <v>13248</v>
          </cell>
          <cell r="D50">
            <v>2535356</v>
          </cell>
          <cell r="E50">
            <v>0.11695</v>
          </cell>
        </row>
        <row r="51">
          <cell r="B51">
            <v>6295</v>
          </cell>
          <cell r="D51">
            <v>988044</v>
          </cell>
          <cell r="E51">
            <v>0.19277</v>
          </cell>
        </row>
        <row r="52">
          <cell r="B52">
            <v>40550</v>
          </cell>
          <cell r="D52">
            <v>875816</v>
          </cell>
          <cell r="E52">
            <v>0.20594000000000001</v>
          </cell>
        </row>
      </sheetData>
      <sheetData sheetId="2">
        <row r="10">
          <cell r="F10">
            <v>107569</v>
          </cell>
          <cell r="W10">
            <v>30464.964449999999</v>
          </cell>
        </row>
        <row r="11">
          <cell r="F11">
            <v>132592</v>
          </cell>
          <cell r="W11">
            <v>31263.337779999998</v>
          </cell>
        </row>
        <row r="12">
          <cell r="F12">
            <v>166582</v>
          </cell>
          <cell r="W12">
            <v>35942.861539999998</v>
          </cell>
        </row>
        <row r="13">
          <cell r="F13">
            <v>160705</v>
          </cell>
          <cell r="W13">
            <v>38900.826999999997</v>
          </cell>
        </row>
        <row r="14">
          <cell r="F14">
            <v>156088</v>
          </cell>
          <cell r="W14">
            <v>44973.327120000002</v>
          </cell>
        </row>
        <row r="15">
          <cell r="F15">
            <v>117134</v>
          </cell>
          <cell r="W15">
            <v>38356.326840000009</v>
          </cell>
        </row>
        <row r="16">
          <cell r="F16">
            <v>112305</v>
          </cell>
          <cell r="W16">
            <v>44870.969700000001</v>
          </cell>
        </row>
        <row r="17">
          <cell r="F17">
            <v>109901</v>
          </cell>
          <cell r="W17">
            <v>53232.731170000006</v>
          </cell>
        </row>
        <row r="18">
          <cell r="F18">
            <v>108179</v>
          </cell>
          <cell r="W18">
            <v>73272.62079999999</v>
          </cell>
        </row>
        <row r="19">
          <cell r="F19">
            <v>109657</v>
          </cell>
          <cell r="W19">
            <v>103504.83314</v>
          </cell>
        </row>
        <row r="20">
          <cell r="F20">
            <v>34547</v>
          </cell>
          <cell r="W20">
            <v>26703.77922</v>
          </cell>
        </row>
      </sheetData>
      <sheetData sheetId="3">
        <row r="10">
          <cell r="B10">
            <v>188279</v>
          </cell>
          <cell r="F10">
            <v>26479</v>
          </cell>
          <cell r="W10">
            <v>47745.745450000002</v>
          </cell>
        </row>
        <row r="11">
          <cell r="B11">
            <v>236746</v>
          </cell>
          <cell r="F11">
            <v>71676</v>
          </cell>
          <cell r="W11">
            <v>61284.618360000008</v>
          </cell>
        </row>
        <row r="12">
          <cell r="B12">
            <v>328875</v>
          </cell>
          <cell r="F12">
            <v>14336</v>
          </cell>
          <cell r="W12">
            <v>63092.356959999997</v>
          </cell>
        </row>
        <row r="13">
          <cell r="B13">
            <v>316564</v>
          </cell>
          <cell r="F13">
            <v>12871</v>
          </cell>
          <cell r="W13">
            <v>69294.576870000004</v>
          </cell>
        </row>
        <row r="14">
          <cell r="B14">
            <v>217583</v>
          </cell>
          <cell r="F14">
            <v>54552</v>
          </cell>
          <cell r="W14">
            <v>72562.7405</v>
          </cell>
        </row>
        <row r="15">
          <cell r="B15">
            <v>170278</v>
          </cell>
          <cell r="F15">
            <v>28018</v>
          </cell>
          <cell r="W15">
            <v>59670.217779999999</v>
          </cell>
        </row>
        <row r="16">
          <cell r="B16">
            <v>250387</v>
          </cell>
          <cell r="F16">
            <v>3255</v>
          </cell>
          <cell r="W16">
            <v>92001.657070000001</v>
          </cell>
        </row>
        <row r="17">
          <cell r="B17">
            <v>209882</v>
          </cell>
          <cell r="F17">
            <v>32797</v>
          </cell>
          <cell r="W17">
            <v>108254.82467</v>
          </cell>
        </row>
        <row r="18">
          <cell r="B18">
            <v>263546</v>
          </cell>
          <cell r="F18">
            <v>1503</v>
          </cell>
          <cell r="W18">
            <v>161793.72179999997</v>
          </cell>
        </row>
        <row r="19">
          <cell r="B19">
            <v>168039</v>
          </cell>
          <cell r="F19">
            <v>0</v>
          </cell>
          <cell r="W19">
            <v>148617.20634999999</v>
          </cell>
        </row>
        <row r="20">
          <cell r="B20">
            <v>192358</v>
          </cell>
          <cell r="F20">
            <v>446</v>
          </cell>
          <cell r="W20">
            <v>154254.31886000003</v>
          </cell>
        </row>
        <row r="25">
          <cell r="B25">
            <v>20508</v>
          </cell>
          <cell r="D25">
            <v>288072</v>
          </cell>
          <cell r="E25">
            <v>5.5559999999999998E-2</v>
          </cell>
        </row>
        <row r="26">
          <cell r="B26">
            <v>36657</v>
          </cell>
          <cell r="D26">
            <v>322374</v>
          </cell>
          <cell r="E26">
            <v>5.4030000000000002E-2</v>
          </cell>
        </row>
        <row r="27">
          <cell r="B27">
            <v>9359</v>
          </cell>
          <cell r="D27">
            <v>560222</v>
          </cell>
          <cell r="E27">
            <v>4.0969999999999999E-2</v>
          </cell>
        </row>
        <row r="28">
          <cell r="B28">
            <v>8179</v>
          </cell>
          <cell r="D28">
            <v>848619</v>
          </cell>
          <cell r="E28">
            <v>4.87E-2</v>
          </cell>
        </row>
        <row r="29">
          <cell r="B29">
            <v>27679</v>
          </cell>
          <cell r="D29">
            <v>578284</v>
          </cell>
          <cell r="E29">
            <v>4.3869999999999999E-2</v>
          </cell>
        </row>
        <row r="30">
          <cell r="B30">
            <v>30323</v>
          </cell>
          <cell r="D30">
            <v>469357</v>
          </cell>
          <cell r="E30">
            <v>7.3569999999999997E-2</v>
          </cell>
        </row>
        <row r="31">
          <cell r="B31">
            <v>14592</v>
          </cell>
          <cell r="D31">
            <v>776362</v>
          </cell>
          <cell r="E31">
            <v>8.2650000000000001E-2</v>
          </cell>
        </row>
        <row r="32">
          <cell r="B32">
            <v>21228</v>
          </cell>
          <cell r="D32">
            <v>683629</v>
          </cell>
          <cell r="E32">
            <v>8.3610000000000004E-2</v>
          </cell>
        </row>
        <row r="33">
          <cell r="B33">
            <v>9871</v>
          </cell>
          <cell r="D33">
            <v>902135</v>
          </cell>
          <cell r="E33">
            <v>0.13796</v>
          </cell>
        </row>
        <row r="34">
          <cell r="B34">
            <v>22661</v>
          </cell>
          <cell r="D34">
            <v>488657</v>
          </cell>
          <cell r="E34">
            <v>0.18526000000000001</v>
          </cell>
        </row>
        <row r="35">
          <cell r="B35">
            <v>13526</v>
          </cell>
          <cell r="D35">
            <v>652946</v>
          </cell>
          <cell r="E35">
            <v>0.21265000000000001</v>
          </cell>
        </row>
      </sheetData>
      <sheetData sheetId="4">
        <row r="10">
          <cell r="B10">
            <v>51973</v>
          </cell>
          <cell r="F10">
            <v>118016</v>
          </cell>
          <cell r="W10">
            <v>44234.788869999997</v>
          </cell>
        </row>
        <row r="11">
          <cell r="B11">
            <v>187984</v>
          </cell>
          <cell r="F11">
            <v>72665</v>
          </cell>
          <cell r="W11">
            <v>51394.513000000006</v>
          </cell>
        </row>
        <row r="12">
          <cell r="B12">
            <v>256802</v>
          </cell>
          <cell r="F12">
            <v>94093</v>
          </cell>
          <cell r="W12">
            <v>66668.238829999988</v>
          </cell>
        </row>
        <row r="13">
          <cell r="B13">
            <v>214826</v>
          </cell>
          <cell r="F13">
            <v>148461</v>
          </cell>
          <cell r="W13">
            <v>80273.80247000001</v>
          </cell>
        </row>
        <row r="14">
          <cell r="B14">
            <v>152205</v>
          </cell>
          <cell r="F14">
            <v>108566</v>
          </cell>
          <cell r="W14">
            <v>69743.719949999999</v>
          </cell>
        </row>
        <row r="15">
          <cell r="B15">
            <v>79944</v>
          </cell>
          <cell r="F15">
            <v>100960</v>
          </cell>
          <cell r="W15">
            <v>57634.566000000006</v>
          </cell>
        </row>
        <row r="16">
          <cell r="B16">
            <v>136344</v>
          </cell>
          <cell r="F16">
            <v>117621</v>
          </cell>
          <cell r="W16">
            <v>96721.256659999999</v>
          </cell>
        </row>
        <row r="17">
          <cell r="B17">
            <v>127834</v>
          </cell>
          <cell r="F17">
            <v>139671</v>
          </cell>
          <cell r="W17">
            <v>122308.26951000001</v>
          </cell>
        </row>
        <row r="18">
          <cell r="B18">
            <v>144873</v>
          </cell>
          <cell r="F18">
            <v>141202</v>
          </cell>
          <cell r="W18">
            <v>184459.72696999999</v>
          </cell>
        </row>
        <row r="19">
          <cell r="B19">
            <v>243689</v>
          </cell>
          <cell r="F19">
            <v>42587</v>
          </cell>
          <cell r="W19">
            <v>257168.65164999996</v>
          </cell>
        </row>
        <row r="20">
          <cell r="B20">
            <v>139146</v>
          </cell>
          <cell r="F20">
            <v>7709</v>
          </cell>
          <cell r="W20">
            <v>107642.44204000001</v>
          </cell>
        </row>
        <row r="42">
          <cell r="B42">
            <v>21099</v>
          </cell>
          <cell r="D42">
            <v>6979</v>
          </cell>
          <cell r="F42">
            <v>218888</v>
          </cell>
          <cell r="G42">
            <v>5.824E-2</v>
          </cell>
        </row>
        <row r="43">
          <cell r="B43">
            <v>24308</v>
          </cell>
          <cell r="D43">
            <v>4099</v>
          </cell>
          <cell r="F43">
            <v>475470</v>
          </cell>
          <cell r="G43">
            <v>4.8669999999999998E-2</v>
          </cell>
        </row>
        <row r="44">
          <cell r="B44">
            <v>27029</v>
          </cell>
          <cell r="D44">
            <v>1664</v>
          </cell>
          <cell r="F44">
            <v>940442</v>
          </cell>
          <cell r="G44">
            <v>4.5229999999999999E-2</v>
          </cell>
        </row>
        <row r="45">
          <cell r="B45">
            <v>30011</v>
          </cell>
          <cell r="D45">
            <v>348</v>
          </cell>
          <cell r="F45">
            <v>1064529</v>
          </cell>
          <cell r="G45">
            <v>5.4559999999999997E-2</v>
          </cell>
        </row>
        <row r="46">
          <cell r="B46">
            <v>32176</v>
          </cell>
          <cell r="D46">
            <v>3399</v>
          </cell>
          <cell r="F46">
            <v>485551</v>
          </cell>
          <cell r="G46">
            <v>5.9700000000000003E-2</v>
          </cell>
        </row>
        <row r="47">
          <cell r="B47">
            <v>37263</v>
          </cell>
          <cell r="D47">
            <v>6216</v>
          </cell>
          <cell r="F47">
            <v>181794</v>
          </cell>
          <cell r="G47">
            <v>1.0999999999999999E-2</v>
          </cell>
        </row>
        <row r="48">
          <cell r="B48">
            <v>38000</v>
          </cell>
          <cell r="D48">
            <v>3565</v>
          </cell>
          <cell r="F48">
            <v>754417</v>
          </cell>
          <cell r="G48">
            <v>8.7160000000000001E-2</v>
          </cell>
        </row>
        <row r="49">
          <cell r="B49">
            <v>34033</v>
          </cell>
          <cell r="D49">
            <v>1290</v>
          </cell>
          <cell r="F49">
            <v>824273</v>
          </cell>
          <cell r="G49">
            <v>8.7749999999999995E-2</v>
          </cell>
        </row>
        <row r="50">
          <cell r="B50">
            <v>29011</v>
          </cell>
          <cell r="D50">
            <v>629</v>
          </cell>
          <cell r="F50">
            <v>967026</v>
          </cell>
          <cell r="G50">
            <v>0.13683999999999999</v>
          </cell>
        </row>
        <row r="51">
          <cell r="B51">
            <v>25863</v>
          </cell>
          <cell r="D51">
            <v>789</v>
          </cell>
          <cell r="F51">
            <v>976929</v>
          </cell>
          <cell r="G51">
            <v>0.17323</v>
          </cell>
        </row>
        <row r="52">
          <cell r="B52">
            <v>21000</v>
          </cell>
          <cell r="D52">
            <v>1509</v>
          </cell>
          <cell r="F52">
            <v>526758</v>
          </cell>
          <cell r="G52">
            <v>0.18590000000000001</v>
          </cell>
        </row>
      </sheetData>
      <sheetData sheetId="5">
        <row r="10">
          <cell r="F10">
            <v>100400</v>
          </cell>
          <cell r="W10">
            <v>28804.22</v>
          </cell>
        </row>
        <row r="11">
          <cell r="F11">
            <v>141174</v>
          </cell>
          <cell r="W11">
            <v>33407.230459999999</v>
          </cell>
        </row>
        <row r="12">
          <cell r="F12">
            <v>157979</v>
          </cell>
          <cell r="W12">
            <v>34065.309399999998</v>
          </cell>
        </row>
        <row r="13">
          <cell r="F13">
            <v>146975</v>
          </cell>
          <cell r="W13">
            <v>35706.617750000005</v>
          </cell>
        </row>
        <row r="14">
          <cell r="F14">
            <v>123204</v>
          </cell>
          <cell r="W14">
            <v>35756.02216</v>
          </cell>
        </row>
        <row r="15">
          <cell r="F15">
            <v>72602</v>
          </cell>
          <cell r="W15">
            <v>24168.35252</v>
          </cell>
        </row>
        <row r="16">
          <cell r="F16">
            <v>72124</v>
          </cell>
          <cell r="W16">
            <v>29243.821000000004</v>
          </cell>
        </row>
        <row r="17">
          <cell r="F17">
            <v>71774</v>
          </cell>
          <cell r="W17">
            <v>34516.257399999995</v>
          </cell>
        </row>
        <row r="18">
          <cell r="F18">
            <v>92392</v>
          </cell>
          <cell r="W18">
            <v>61163.345840000009</v>
          </cell>
        </row>
        <row r="19">
          <cell r="F19">
            <v>92426</v>
          </cell>
          <cell r="W19">
            <v>86479.721520000006</v>
          </cell>
        </row>
        <row r="20">
          <cell r="F20">
            <v>60000</v>
          </cell>
          <cell r="W20">
            <v>51355.6</v>
          </cell>
        </row>
        <row r="25">
          <cell r="B25">
            <v>7899</v>
          </cell>
          <cell r="D25">
            <v>9693</v>
          </cell>
        </row>
        <row r="26">
          <cell r="B26">
            <v>9564</v>
          </cell>
          <cell r="D26">
            <v>10339</v>
          </cell>
        </row>
        <row r="27">
          <cell r="B27">
            <v>12626</v>
          </cell>
          <cell r="D27">
            <v>11530</v>
          </cell>
        </row>
        <row r="28">
          <cell r="B28">
            <v>12172</v>
          </cell>
          <cell r="D28">
            <v>13510</v>
          </cell>
        </row>
        <row r="29">
          <cell r="B29">
            <v>11340</v>
          </cell>
          <cell r="D29">
            <v>14912</v>
          </cell>
        </row>
        <row r="30">
          <cell r="B30">
            <v>13902</v>
          </cell>
          <cell r="D30">
            <v>11845</v>
          </cell>
        </row>
        <row r="31">
          <cell r="B31">
            <v>12669</v>
          </cell>
          <cell r="D31">
            <v>11601</v>
          </cell>
        </row>
        <row r="32">
          <cell r="B32">
            <v>11373</v>
          </cell>
          <cell r="D32">
            <v>10443</v>
          </cell>
        </row>
        <row r="33">
          <cell r="B33">
            <v>11649</v>
          </cell>
          <cell r="D33">
            <v>10190</v>
          </cell>
        </row>
        <row r="34">
          <cell r="B34">
            <v>9610</v>
          </cell>
          <cell r="D34">
            <v>10285</v>
          </cell>
        </row>
        <row r="35">
          <cell r="B35">
            <v>4552</v>
          </cell>
          <cell r="D35">
            <v>4147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F0ED-CB4A-4DAC-BEEE-85BE902BE8BE}">
  <sheetPr>
    <pageSetUpPr fitToPage="1"/>
  </sheetPr>
  <dimension ref="A1:W52"/>
  <sheetViews>
    <sheetView tabSelected="1" workbookViewId="0">
      <selection sqref="A1:U52"/>
    </sheetView>
  </sheetViews>
  <sheetFormatPr defaultRowHeight="15" x14ac:dyDescent="0.25"/>
  <cols>
    <col min="1" max="1" width="11.42578125" customWidth="1"/>
    <col min="2" max="2" width="9.140625" style="1" customWidth="1"/>
    <col min="3" max="3" width="10" style="1" customWidth="1"/>
    <col min="4" max="4" width="11.5703125" bestFit="1" customWidth="1"/>
    <col min="5" max="5" width="9.85546875" style="1" customWidth="1"/>
    <col min="6" max="6" width="9.7109375" style="1" customWidth="1"/>
    <col min="7" max="7" width="11.5703125" style="2" customWidth="1"/>
    <col min="8" max="8" width="9.42578125" style="1" bestFit="1" customWidth="1"/>
    <col min="9" max="9" width="10.28515625" bestFit="1" customWidth="1"/>
    <col min="10" max="10" width="8.42578125" style="1" customWidth="1"/>
    <col min="11" max="11" width="10" style="1" customWidth="1"/>
    <col min="12" max="12" width="12.140625" customWidth="1"/>
    <col min="13" max="13" width="10.42578125" style="1" customWidth="1"/>
    <col min="14" max="14" width="10.42578125" style="2" customWidth="1"/>
    <col min="15" max="15" width="3.42578125" style="2" customWidth="1"/>
    <col min="16" max="16" width="12" customWidth="1"/>
    <col min="17" max="17" width="3.42578125" customWidth="1"/>
    <col min="18" max="18" width="9" style="1" customWidth="1"/>
    <col min="19" max="19" width="12.85546875" style="2" customWidth="1"/>
    <col min="20" max="20" width="13.85546875" style="3" customWidth="1"/>
    <col min="21" max="21" width="11.85546875" style="3" customWidth="1"/>
    <col min="22" max="22" width="11.5703125" bestFit="1" customWidth="1"/>
  </cols>
  <sheetData>
    <row r="1" spans="1:21" x14ac:dyDescent="0.25">
      <c r="A1" s="7" t="s">
        <v>0</v>
      </c>
      <c r="B1" s="8"/>
      <c r="C1" s="8"/>
      <c r="D1" s="9"/>
      <c r="E1" s="8"/>
      <c r="F1" s="8"/>
      <c r="G1" s="10"/>
      <c r="H1" s="8"/>
      <c r="I1" s="9"/>
      <c r="J1" s="8"/>
      <c r="K1" s="8"/>
      <c r="L1" s="9"/>
      <c r="M1" s="8"/>
      <c r="N1" s="10"/>
      <c r="O1" s="10"/>
      <c r="P1" s="9"/>
      <c r="Q1" s="9"/>
      <c r="R1" s="8"/>
      <c r="S1" s="10"/>
      <c r="T1" s="11"/>
      <c r="U1" s="11"/>
    </row>
    <row r="2" spans="1:21" x14ac:dyDescent="0.25">
      <c r="A2" s="9"/>
      <c r="B2" s="8"/>
      <c r="C2" s="8"/>
      <c r="D2" s="9"/>
      <c r="E2" s="8" t="s">
        <v>1</v>
      </c>
      <c r="F2" s="8">
        <v>2021</v>
      </c>
      <c r="G2" s="10"/>
      <c r="H2" s="8"/>
      <c r="I2" s="9"/>
      <c r="J2" s="8"/>
      <c r="K2" s="12" t="s">
        <v>2</v>
      </c>
      <c r="L2" s="13">
        <f>SUM(L3:L7)</f>
        <v>254112</v>
      </c>
      <c r="M2" s="8"/>
      <c r="N2" s="10"/>
      <c r="O2" s="10"/>
      <c r="P2" s="9"/>
      <c r="Q2" s="9"/>
      <c r="R2" s="8"/>
      <c r="S2" s="10"/>
      <c r="T2" s="11"/>
      <c r="U2" s="11"/>
    </row>
    <row r="3" spans="1:21" x14ac:dyDescent="0.25">
      <c r="A3" s="9"/>
      <c r="B3" s="14"/>
      <c r="C3" s="14"/>
      <c r="D3" s="15"/>
      <c r="E3" s="16"/>
      <c r="F3" s="16"/>
      <c r="G3" s="17"/>
      <c r="H3" s="14"/>
      <c r="I3" s="15"/>
      <c r="J3" s="8"/>
      <c r="K3" s="14" t="str">
        <f>B8</f>
        <v>Bodde 2A</v>
      </c>
      <c r="L3" s="15">
        <f>53500+16400+55000</f>
        <v>124900</v>
      </c>
      <c r="M3" s="14"/>
      <c r="N3" s="17"/>
      <c r="O3" s="18"/>
      <c r="P3" s="9"/>
      <c r="Q3" s="9"/>
      <c r="R3" s="8"/>
      <c r="S3" s="10"/>
      <c r="T3" s="11"/>
      <c r="U3" s="11"/>
    </row>
    <row r="4" spans="1:21" x14ac:dyDescent="0.25">
      <c r="A4" s="19"/>
      <c r="B4" s="20"/>
      <c r="C4" s="20"/>
      <c r="D4" s="21"/>
      <c r="E4" s="20"/>
      <c r="F4" s="20"/>
      <c r="G4" s="22"/>
      <c r="H4" s="8"/>
      <c r="I4" s="9"/>
      <c r="J4" s="23"/>
      <c r="K4" s="20" t="str">
        <f>E8</f>
        <v>OZW16</v>
      </c>
      <c r="L4" s="15">
        <v>36512</v>
      </c>
      <c r="M4" s="20"/>
      <c r="N4" s="22"/>
      <c r="O4" s="10"/>
      <c r="P4" s="9"/>
      <c r="Q4" s="9"/>
      <c r="R4" s="8"/>
      <c r="S4" s="10"/>
      <c r="T4" s="11"/>
      <c r="U4" s="11"/>
    </row>
    <row r="5" spans="1:21" x14ac:dyDescent="0.25">
      <c r="A5" s="19"/>
      <c r="B5" s="20"/>
      <c r="C5" s="20"/>
      <c r="D5" s="21"/>
      <c r="E5" s="20"/>
      <c r="F5" s="20"/>
      <c r="G5" s="22"/>
      <c r="H5" s="8"/>
      <c r="I5" s="9"/>
      <c r="J5" s="23"/>
      <c r="K5" s="20" t="str">
        <f>H8</f>
        <v>OZW22</v>
      </c>
      <c r="L5" s="15">
        <v>27000</v>
      </c>
      <c r="M5" s="20"/>
      <c r="N5" s="22"/>
      <c r="O5" s="10"/>
      <c r="P5" s="9"/>
      <c r="Q5" s="9"/>
      <c r="R5" s="8"/>
      <c r="S5" s="10"/>
      <c r="T5" s="11"/>
      <c r="U5" s="11"/>
    </row>
    <row r="6" spans="1:21" x14ac:dyDescent="0.25">
      <c r="A6" s="19"/>
      <c r="B6" s="20"/>
      <c r="C6" s="20"/>
      <c r="D6" s="21"/>
      <c r="E6" s="20"/>
      <c r="F6" s="20"/>
      <c r="G6" s="22"/>
      <c r="H6" s="8"/>
      <c r="I6" s="9"/>
      <c r="J6" s="23"/>
      <c r="K6" s="20" t="str">
        <f>J8</f>
        <v>LD</v>
      </c>
      <c r="L6" s="15">
        <v>37000</v>
      </c>
      <c r="M6" s="20"/>
      <c r="N6" s="22"/>
      <c r="O6" s="10"/>
      <c r="P6" s="9"/>
      <c r="Q6" s="9"/>
      <c r="R6" s="8"/>
      <c r="S6" s="10"/>
      <c r="T6" s="11"/>
      <c r="U6" s="11"/>
    </row>
    <row r="7" spans="1:21" x14ac:dyDescent="0.25">
      <c r="A7" s="19"/>
      <c r="B7" s="8"/>
      <c r="C7" s="8"/>
      <c r="D7" s="9"/>
      <c r="E7" s="8"/>
      <c r="F7" s="8"/>
      <c r="G7" s="10"/>
      <c r="H7" s="8"/>
      <c r="I7" s="9"/>
      <c r="J7" s="8"/>
      <c r="K7" s="8" t="str">
        <f>M8</f>
        <v>Gantel</v>
      </c>
      <c r="L7" s="15">
        <v>28700</v>
      </c>
      <c r="M7" s="8"/>
      <c r="N7" s="10"/>
      <c r="O7" s="10"/>
      <c r="P7" s="9"/>
      <c r="Q7" s="9"/>
      <c r="R7" s="8"/>
      <c r="S7" s="10"/>
      <c r="T7" s="11"/>
      <c r="U7" s="11"/>
    </row>
    <row r="8" spans="1:21" x14ac:dyDescent="0.25">
      <c r="A8" s="9"/>
      <c r="B8" s="93" t="s">
        <v>3</v>
      </c>
      <c r="C8" s="91"/>
      <c r="D8" s="92"/>
      <c r="E8" s="93" t="s">
        <v>4</v>
      </c>
      <c r="F8" s="91"/>
      <c r="G8" s="92"/>
      <c r="H8" s="93" t="s">
        <v>5</v>
      </c>
      <c r="I8" s="92"/>
      <c r="J8" s="93" t="s">
        <v>6</v>
      </c>
      <c r="K8" s="91"/>
      <c r="L8" s="92"/>
      <c r="M8" s="94" t="s">
        <v>7</v>
      </c>
      <c r="N8" s="95"/>
      <c r="O8" s="10"/>
      <c r="P8" s="24" t="s">
        <v>8</v>
      </c>
      <c r="Q8" s="9"/>
      <c r="R8" s="90" t="s">
        <v>9</v>
      </c>
      <c r="S8" s="91"/>
      <c r="T8" s="91"/>
      <c r="U8" s="92"/>
    </row>
    <row r="9" spans="1:21" ht="22.5" x14ac:dyDescent="0.25">
      <c r="A9" s="25" t="s">
        <v>10</v>
      </c>
      <c r="B9" s="26" t="s">
        <v>11</v>
      </c>
      <c r="C9" s="27" t="s">
        <v>12</v>
      </c>
      <c r="D9" s="28" t="s">
        <v>13</v>
      </c>
      <c r="E9" s="29" t="s">
        <v>11</v>
      </c>
      <c r="F9" s="27" t="s">
        <v>12</v>
      </c>
      <c r="G9" s="30" t="s">
        <v>13</v>
      </c>
      <c r="H9" s="26" t="s">
        <v>12</v>
      </c>
      <c r="I9" s="31" t="s">
        <v>13</v>
      </c>
      <c r="J9" s="29" t="s">
        <v>11</v>
      </c>
      <c r="K9" s="27" t="s">
        <v>12</v>
      </c>
      <c r="L9" s="32" t="s">
        <v>13</v>
      </c>
      <c r="M9" s="27" t="s">
        <v>12</v>
      </c>
      <c r="N9" s="33" t="s">
        <v>13</v>
      </c>
      <c r="O9" s="34"/>
      <c r="P9" s="35" t="s">
        <v>13</v>
      </c>
      <c r="Q9" s="34"/>
      <c r="R9" s="26" t="s">
        <v>14</v>
      </c>
      <c r="S9" s="31" t="s">
        <v>15</v>
      </c>
      <c r="T9" s="36" t="s">
        <v>16</v>
      </c>
      <c r="U9" s="37" t="s">
        <v>17</v>
      </c>
    </row>
    <row r="10" spans="1:21" s="4" customFormat="1" ht="11.25" x14ac:dyDescent="0.2">
      <c r="A10" s="19" t="s">
        <v>18</v>
      </c>
      <c r="B10" s="38">
        <f>[1]DeBodde2A!B10</f>
        <v>1089338</v>
      </c>
      <c r="C10" s="39">
        <f>[1]DeBodde2A!F10</f>
        <v>46228</v>
      </c>
      <c r="D10" s="40">
        <f>[1]DeBodde2A!Y10</f>
        <v>237812.90071999998</v>
      </c>
      <c r="E10" s="23">
        <f>[1]OZW16!B10</f>
        <v>188279</v>
      </c>
      <c r="F10" s="39">
        <f>[1]OZW16!F10</f>
        <v>26479</v>
      </c>
      <c r="G10" s="41">
        <f>[1]OZW16!W10</f>
        <v>47745.745450000002</v>
      </c>
      <c r="H10" s="38">
        <f>[1]OZW22!F10</f>
        <v>107569</v>
      </c>
      <c r="I10" s="42">
        <f>[1]OZW22!W10</f>
        <v>30464.964449999999</v>
      </c>
      <c r="J10" s="23">
        <f>[1]LANGEDIJK!B10</f>
        <v>51973</v>
      </c>
      <c r="K10" s="39">
        <f>[1]LANGEDIJK!F10</f>
        <v>118016</v>
      </c>
      <c r="L10" s="41">
        <f>[1]LANGEDIJK!W10</f>
        <v>44234.788869999997</v>
      </c>
      <c r="M10" s="39">
        <f>[1]GANTEL5!F10</f>
        <v>100400</v>
      </c>
      <c r="N10" s="40">
        <f>[1]GANTEL5!W10</f>
        <v>28804.22</v>
      </c>
      <c r="O10" s="19"/>
      <c r="P10" s="42">
        <f>[1]DeBodde2A!V10</f>
        <v>-23733.72</v>
      </c>
      <c r="Q10" s="41"/>
      <c r="R10" s="38">
        <f>B10+C10+E10+F10+H10+J10+K10+M10</f>
        <v>1728282</v>
      </c>
      <c r="S10" s="42">
        <f>D10+G10+I10+L10+N10</f>
        <v>389062.61948999995</v>
      </c>
      <c r="T10" s="43">
        <f>S10/R10</f>
        <v>0.22511524131478541</v>
      </c>
      <c r="U10" s="44">
        <f>(S10+P10)/R10</f>
        <v>0.21138269072408322</v>
      </c>
    </row>
    <row r="11" spans="1:21" s="4" customFormat="1" ht="11.25" x14ac:dyDescent="0.2">
      <c r="A11" s="19" t="s">
        <v>19</v>
      </c>
      <c r="B11" s="38">
        <f>[1]DeBodde2A!B11</f>
        <v>871181</v>
      </c>
      <c r="C11" s="39">
        <f>[1]DeBodde2A!F11</f>
        <v>170116</v>
      </c>
      <c r="D11" s="40">
        <f>[1]DeBodde2A!Y11</f>
        <v>198310.66502000001</v>
      </c>
      <c r="E11" s="23">
        <f>[1]OZW16!B11</f>
        <v>236746</v>
      </c>
      <c r="F11" s="39">
        <f>[1]OZW16!F11</f>
        <v>71676</v>
      </c>
      <c r="G11" s="41">
        <f>[1]OZW16!W11</f>
        <v>61284.618360000008</v>
      </c>
      <c r="H11" s="38">
        <f>[1]OZW22!F11</f>
        <v>132592</v>
      </c>
      <c r="I11" s="42">
        <f>[1]OZW22!W11</f>
        <v>31263.337779999998</v>
      </c>
      <c r="J11" s="23">
        <f>[1]LANGEDIJK!B11</f>
        <v>187984</v>
      </c>
      <c r="K11" s="39">
        <f>[1]LANGEDIJK!F11</f>
        <v>72665</v>
      </c>
      <c r="L11" s="41">
        <f>[1]LANGEDIJK!W11</f>
        <v>51394.513000000006</v>
      </c>
      <c r="M11" s="39">
        <f>[1]GANTEL5!F11</f>
        <v>141174</v>
      </c>
      <c r="N11" s="40">
        <f>[1]GANTEL5!W11</f>
        <v>33407.230459999999</v>
      </c>
      <c r="O11" s="19"/>
      <c r="P11" s="42">
        <f>[1]DeBodde2A!V11</f>
        <v>5210.7299999999996</v>
      </c>
      <c r="Q11" s="41"/>
      <c r="R11" s="38">
        <f t="shared" ref="R11:R20" si="0">B11+C11+E11+F11+H11+J11+K11+M11</f>
        <v>1884134</v>
      </c>
      <c r="S11" s="42">
        <f t="shared" ref="S11:S20" si="1">D11+G11+I11+L11+N11</f>
        <v>375660.36462000001</v>
      </c>
      <c r="T11" s="43">
        <f t="shared" ref="T11:T20" si="2">S11/R11</f>
        <v>0.19938091697299662</v>
      </c>
      <c r="U11" s="44">
        <f t="shared" ref="U11:U20" si="3">(S11+P11)/R11</f>
        <v>0.20214650052490959</v>
      </c>
    </row>
    <row r="12" spans="1:21" s="4" customFormat="1" ht="11.25" x14ac:dyDescent="0.2">
      <c r="A12" s="19" t="s">
        <v>20</v>
      </c>
      <c r="B12" s="38">
        <f>[1]DeBodde2A!B12</f>
        <v>1004497</v>
      </c>
      <c r="C12" s="39">
        <f>[1]DeBodde2A!F12</f>
        <v>114948</v>
      </c>
      <c r="D12" s="40">
        <f>[1]DeBodde2A!Y12</f>
        <v>204956.64738000001</v>
      </c>
      <c r="E12" s="23">
        <f>[1]OZW16!B12</f>
        <v>328875</v>
      </c>
      <c r="F12" s="39">
        <f>[1]OZW16!F12</f>
        <v>14336</v>
      </c>
      <c r="G12" s="41">
        <f>[1]OZW16!W12</f>
        <v>63092.356959999997</v>
      </c>
      <c r="H12" s="38">
        <f>[1]OZW22!F12</f>
        <v>166582</v>
      </c>
      <c r="I12" s="42">
        <f>[1]OZW22!W12</f>
        <v>35942.861539999998</v>
      </c>
      <c r="J12" s="23">
        <f>[1]LANGEDIJK!B12</f>
        <v>256802</v>
      </c>
      <c r="K12" s="39">
        <f>[1]LANGEDIJK!F12</f>
        <v>94093</v>
      </c>
      <c r="L12" s="41">
        <f>[1]LANGEDIJK!W12</f>
        <v>66668.238829999988</v>
      </c>
      <c r="M12" s="39">
        <f>[1]GANTEL5!F12</f>
        <v>157979</v>
      </c>
      <c r="N12" s="40">
        <f>[1]GANTEL5!W12</f>
        <v>34065.309399999998</v>
      </c>
      <c r="O12" s="19"/>
      <c r="P12" s="42">
        <f>[1]DeBodde2A!V12</f>
        <v>5918</v>
      </c>
      <c r="Q12" s="41"/>
      <c r="R12" s="38">
        <f t="shared" si="0"/>
        <v>2138112</v>
      </c>
      <c r="S12" s="42">
        <f t="shared" si="1"/>
        <v>404725.41411000001</v>
      </c>
      <c r="T12" s="43">
        <f t="shared" si="2"/>
        <v>0.18929102596589889</v>
      </c>
      <c r="U12" s="44">
        <f t="shared" si="3"/>
        <v>0.19205888845392571</v>
      </c>
    </row>
    <row r="13" spans="1:21" s="4" customFormat="1" ht="11.25" x14ac:dyDescent="0.2">
      <c r="A13" s="19" t="s">
        <v>21</v>
      </c>
      <c r="B13" s="38">
        <f>[1]DeBodde2A!B13</f>
        <v>941957</v>
      </c>
      <c r="C13" s="39">
        <f>[1]DeBodde2A!F13</f>
        <v>114193</v>
      </c>
      <c r="D13" s="40">
        <f>[1]DeBodde2A!Y13</f>
        <v>222736.03973000002</v>
      </c>
      <c r="E13" s="23">
        <f>[1]OZW16!B13</f>
        <v>316564</v>
      </c>
      <c r="F13" s="39">
        <f>[1]OZW16!F13</f>
        <v>12871</v>
      </c>
      <c r="G13" s="41">
        <f>[1]OZW16!W13</f>
        <v>69294.576870000004</v>
      </c>
      <c r="H13" s="38">
        <f>[1]OZW22!F13</f>
        <v>160705</v>
      </c>
      <c r="I13" s="42">
        <f>[1]OZW22!W13</f>
        <v>38900.826999999997</v>
      </c>
      <c r="J13" s="23">
        <f>[1]LANGEDIJK!B13</f>
        <v>214826</v>
      </c>
      <c r="K13" s="39">
        <f>[1]LANGEDIJK!F13</f>
        <v>148461</v>
      </c>
      <c r="L13" s="41">
        <f>[1]LANGEDIJK!W13</f>
        <v>80273.80247000001</v>
      </c>
      <c r="M13" s="39">
        <f>[1]GANTEL5!F13</f>
        <v>146975</v>
      </c>
      <c r="N13" s="40">
        <f>[1]GANTEL5!W13</f>
        <v>35706.617750000005</v>
      </c>
      <c r="O13" s="19"/>
      <c r="P13" s="42">
        <f>[1]DeBodde2A!V13</f>
        <v>-17456.169999999998</v>
      </c>
      <c r="Q13" s="41"/>
      <c r="R13" s="38">
        <f t="shared" si="0"/>
        <v>2056552</v>
      </c>
      <c r="S13" s="42">
        <f t="shared" si="1"/>
        <v>446911.86381999997</v>
      </c>
      <c r="T13" s="43">
        <f t="shared" si="2"/>
        <v>0.21731123930734547</v>
      </c>
      <c r="U13" s="44">
        <f t="shared" si="3"/>
        <v>0.20882316314880439</v>
      </c>
    </row>
    <row r="14" spans="1:21" s="4" customFormat="1" ht="11.25" x14ac:dyDescent="0.2">
      <c r="A14" s="19" t="s">
        <v>22</v>
      </c>
      <c r="B14" s="38">
        <f>[1]DeBodde2A!B14</f>
        <v>983322</v>
      </c>
      <c r="C14" s="39">
        <f>[1]DeBodde2A!F14</f>
        <v>51003</v>
      </c>
      <c r="D14" s="40">
        <f>[1]DeBodde2A!Y14</f>
        <v>263201.07432999997</v>
      </c>
      <c r="E14" s="23">
        <f>[1]OZW16!B14</f>
        <v>217583</v>
      </c>
      <c r="F14" s="39">
        <f>[1]OZW16!F14</f>
        <v>54552</v>
      </c>
      <c r="G14" s="41">
        <f>[1]OZW16!W14</f>
        <v>72562.7405</v>
      </c>
      <c r="H14" s="38">
        <f>[1]OZW22!F14</f>
        <v>156088</v>
      </c>
      <c r="I14" s="42">
        <f>[1]OZW22!W14</f>
        <v>44973.327120000002</v>
      </c>
      <c r="J14" s="23">
        <f>[1]LANGEDIJK!B14</f>
        <v>152205</v>
      </c>
      <c r="K14" s="39">
        <f>[1]LANGEDIJK!F14</f>
        <v>108566</v>
      </c>
      <c r="L14" s="41">
        <f>[1]LANGEDIJK!W14</f>
        <v>69743.719949999999</v>
      </c>
      <c r="M14" s="39">
        <f>[1]GANTEL5!F14</f>
        <v>123204</v>
      </c>
      <c r="N14" s="40">
        <f>[1]GANTEL5!W14</f>
        <v>35756.02216</v>
      </c>
      <c r="O14" s="19"/>
      <c r="P14" s="42">
        <f>[1]DeBodde2A!V14</f>
        <v>-46727.14</v>
      </c>
      <c r="Q14" s="41"/>
      <c r="R14" s="38">
        <f t="shared" si="0"/>
        <v>1846523</v>
      </c>
      <c r="S14" s="42">
        <f t="shared" si="1"/>
        <v>486236.88405999995</v>
      </c>
      <c r="T14" s="43">
        <f t="shared" si="2"/>
        <v>0.26332565803946117</v>
      </c>
      <c r="U14" s="44">
        <f t="shared" si="3"/>
        <v>0.23802018391322499</v>
      </c>
    </row>
    <row r="15" spans="1:21" s="4" customFormat="1" ht="11.25" x14ac:dyDescent="0.2">
      <c r="A15" s="19" t="s">
        <v>23</v>
      </c>
      <c r="B15" s="38">
        <f>[1]DeBodde2A!B15</f>
        <v>720685</v>
      </c>
      <c r="C15" s="39">
        <f>[1]DeBodde2A!F15</f>
        <v>12790</v>
      </c>
      <c r="D15" s="40">
        <f>[1]DeBodde2A!Y15</f>
        <v>215074.07415</v>
      </c>
      <c r="E15" s="23">
        <f>[1]OZW16!B15</f>
        <v>170278</v>
      </c>
      <c r="F15" s="39">
        <f>[1]OZW16!F15</f>
        <v>28018</v>
      </c>
      <c r="G15" s="41">
        <f>[1]OZW16!W15</f>
        <v>59670.217779999999</v>
      </c>
      <c r="H15" s="38">
        <f>[1]OZW22!F15</f>
        <v>117134</v>
      </c>
      <c r="I15" s="42">
        <f>[1]OZW22!W15</f>
        <v>38356.326840000009</v>
      </c>
      <c r="J15" s="23">
        <f>[1]LANGEDIJK!B15</f>
        <v>79944</v>
      </c>
      <c r="K15" s="39">
        <f>[1]LANGEDIJK!F15</f>
        <v>100960</v>
      </c>
      <c r="L15" s="41">
        <f>[1]LANGEDIJK!W15</f>
        <v>57634.566000000006</v>
      </c>
      <c r="M15" s="39">
        <f>[1]GANTEL5!F15</f>
        <v>72602</v>
      </c>
      <c r="N15" s="40">
        <f>[1]GANTEL5!W15</f>
        <v>24168.35252</v>
      </c>
      <c r="O15" s="19"/>
      <c r="P15" s="42">
        <f>[1]DeBodde2A!V15</f>
        <v>-68057.06</v>
      </c>
      <c r="Q15" s="41"/>
      <c r="R15" s="38">
        <f t="shared" si="0"/>
        <v>1302411</v>
      </c>
      <c r="S15" s="42">
        <f t="shared" si="1"/>
        <v>394903.53729000001</v>
      </c>
      <c r="T15" s="43">
        <f t="shared" si="2"/>
        <v>0.30320961454563883</v>
      </c>
      <c r="U15" s="44">
        <f t="shared" si="3"/>
        <v>0.25095494224941284</v>
      </c>
    </row>
    <row r="16" spans="1:21" s="4" customFormat="1" ht="11.25" x14ac:dyDescent="0.2">
      <c r="A16" s="19" t="s">
        <v>24</v>
      </c>
      <c r="B16" s="38">
        <f>[1]DeBodde2A!B16</f>
        <v>620695</v>
      </c>
      <c r="C16" s="39">
        <f>[1]DeBodde2A!F16</f>
        <v>18146</v>
      </c>
      <c r="D16" s="40">
        <f>[1]DeBodde2A!Y16</f>
        <v>232254.70792000002</v>
      </c>
      <c r="E16" s="23">
        <f>[1]OZW16!B16</f>
        <v>250387</v>
      </c>
      <c r="F16" s="39">
        <f>[1]OZW16!F16</f>
        <v>3255</v>
      </c>
      <c r="G16" s="41">
        <f>[1]OZW16!W16</f>
        <v>92001.657070000001</v>
      </c>
      <c r="H16" s="38">
        <f>[1]OZW22!F16</f>
        <v>112305</v>
      </c>
      <c r="I16" s="42">
        <f>[1]OZW22!W16</f>
        <v>44870.969700000001</v>
      </c>
      <c r="J16" s="23">
        <f>[1]LANGEDIJK!B16</f>
        <v>136344</v>
      </c>
      <c r="K16" s="39">
        <f>[1]LANGEDIJK!F16</f>
        <v>117621</v>
      </c>
      <c r="L16" s="41">
        <f>[1]LANGEDIJK!W16</f>
        <v>96721.256659999999</v>
      </c>
      <c r="M16" s="39">
        <f>[1]GANTEL5!F16</f>
        <v>72124</v>
      </c>
      <c r="N16" s="40">
        <f>[1]GANTEL5!W16</f>
        <v>29243.821000000004</v>
      </c>
      <c r="O16" s="19"/>
      <c r="P16" s="42">
        <f>[1]DeBodde2A!V16</f>
        <v>-91724.11</v>
      </c>
      <c r="Q16" s="41"/>
      <c r="R16" s="38">
        <f t="shared" si="0"/>
        <v>1330877</v>
      </c>
      <c r="S16" s="42">
        <f t="shared" si="1"/>
        <v>495092.41235000006</v>
      </c>
      <c r="T16" s="43">
        <f t="shared" si="2"/>
        <v>0.37200463480096213</v>
      </c>
      <c r="U16" s="44">
        <f t="shared" si="3"/>
        <v>0.30308458433799673</v>
      </c>
    </row>
    <row r="17" spans="1:23" s="4" customFormat="1" ht="11.25" x14ac:dyDescent="0.2">
      <c r="A17" s="19" t="s">
        <v>25</v>
      </c>
      <c r="B17" s="38">
        <f>[1]DeBodde2A!B17</f>
        <v>790292</v>
      </c>
      <c r="C17" s="39">
        <f>[1]DeBodde2A!F17</f>
        <v>10611</v>
      </c>
      <c r="D17" s="40">
        <f>[1]DeBodde2A!Y17</f>
        <v>352763.85612000007</v>
      </c>
      <c r="E17" s="23">
        <f>[1]OZW16!B17</f>
        <v>209882</v>
      </c>
      <c r="F17" s="39">
        <f>[1]OZW16!F17</f>
        <v>32797</v>
      </c>
      <c r="G17" s="41">
        <f>[1]OZW16!W17</f>
        <v>108254.82467</v>
      </c>
      <c r="H17" s="38">
        <f>[1]OZW22!F17</f>
        <v>109901</v>
      </c>
      <c r="I17" s="42">
        <f>[1]OZW22!W17</f>
        <v>53232.731170000006</v>
      </c>
      <c r="J17" s="23">
        <f>[1]LANGEDIJK!B17</f>
        <v>127834</v>
      </c>
      <c r="K17" s="39">
        <f>[1]LANGEDIJK!F17</f>
        <v>139671</v>
      </c>
      <c r="L17" s="41">
        <f>[1]LANGEDIJK!W17</f>
        <v>122308.26951000001</v>
      </c>
      <c r="M17" s="39">
        <f>[1]GANTEL5!F17</f>
        <v>71774</v>
      </c>
      <c r="N17" s="40">
        <f>[1]GANTEL5!W17</f>
        <v>34516.257399999995</v>
      </c>
      <c r="O17" s="19"/>
      <c r="P17" s="42">
        <f>[1]DeBodde2A!V17</f>
        <v>-129707.7</v>
      </c>
      <c r="Q17" s="41"/>
      <c r="R17" s="38">
        <f t="shared" si="0"/>
        <v>1492762</v>
      </c>
      <c r="S17" s="42">
        <f t="shared" si="1"/>
        <v>671075.93887000007</v>
      </c>
      <c r="T17" s="43">
        <f t="shared" si="2"/>
        <v>0.44955320330367471</v>
      </c>
      <c r="U17" s="44">
        <f t="shared" si="3"/>
        <v>0.36266212488661964</v>
      </c>
    </row>
    <row r="18" spans="1:23" s="4" customFormat="1" ht="11.25" x14ac:dyDescent="0.2">
      <c r="A18" s="19" t="s">
        <v>26</v>
      </c>
      <c r="B18" s="38">
        <f>[1]DeBodde2A!B18</f>
        <v>596821</v>
      </c>
      <c r="C18" s="39">
        <f>[1]DeBodde2A!F18</f>
        <v>247678</v>
      </c>
      <c r="D18" s="40">
        <f>[1]DeBodde2A!Y18</f>
        <v>540156.06145000004</v>
      </c>
      <c r="E18" s="23">
        <f>[1]OZW16!B18</f>
        <v>263546</v>
      </c>
      <c r="F18" s="39">
        <f>[1]OZW16!F18</f>
        <v>1503</v>
      </c>
      <c r="G18" s="41">
        <f>[1]OZW16!W18</f>
        <v>161793.72179999997</v>
      </c>
      <c r="H18" s="38">
        <f>[1]OZW22!F18</f>
        <v>108179</v>
      </c>
      <c r="I18" s="42">
        <f>[1]OZW22!W18</f>
        <v>73272.62079999999</v>
      </c>
      <c r="J18" s="23">
        <f>[1]LANGEDIJK!B18</f>
        <v>144873</v>
      </c>
      <c r="K18" s="39">
        <f>[1]LANGEDIJK!F18</f>
        <v>141202</v>
      </c>
      <c r="L18" s="41">
        <f>[1]LANGEDIJK!W18</f>
        <v>184459.72696999999</v>
      </c>
      <c r="M18" s="39">
        <f>[1]GANTEL5!F18</f>
        <v>92392</v>
      </c>
      <c r="N18" s="40">
        <f>[1]GANTEL5!W18</f>
        <v>61163.345840000009</v>
      </c>
      <c r="O18" s="19"/>
      <c r="P18" s="42">
        <f>[1]DeBodde2A!V18</f>
        <v>-201802.91</v>
      </c>
      <c r="Q18" s="41"/>
      <c r="R18" s="38">
        <f t="shared" si="0"/>
        <v>1596194</v>
      </c>
      <c r="S18" s="42">
        <f t="shared" si="1"/>
        <v>1020845.4768599999</v>
      </c>
      <c r="T18" s="43">
        <f t="shared" si="2"/>
        <v>0.63954975201009401</v>
      </c>
      <c r="U18" s="44">
        <f t="shared" si="3"/>
        <v>0.51312219370577761</v>
      </c>
    </row>
    <row r="19" spans="1:23" s="4" customFormat="1" ht="11.25" x14ac:dyDescent="0.2">
      <c r="A19" s="19" t="s">
        <v>27</v>
      </c>
      <c r="B19" s="38">
        <f>[1]DeBodde2A!B19</f>
        <v>682375</v>
      </c>
      <c r="C19" s="39">
        <f>[1]DeBodde2A!F19</f>
        <v>425</v>
      </c>
      <c r="D19" s="40">
        <f>[1]DeBodde2A!Y19</f>
        <v>602876.66824999999</v>
      </c>
      <c r="E19" s="23">
        <f>[1]OZW16!B19</f>
        <v>168039</v>
      </c>
      <c r="F19" s="39">
        <f>[1]OZW16!F19</f>
        <v>0</v>
      </c>
      <c r="G19" s="41">
        <f>[1]OZW16!W19</f>
        <v>148617.20634999999</v>
      </c>
      <c r="H19" s="38">
        <f>[1]OZW22!F19</f>
        <v>109657</v>
      </c>
      <c r="I19" s="42">
        <f>[1]OZW22!W19</f>
        <v>103504.83314</v>
      </c>
      <c r="J19" s="23">
        <f>[1]LANGEDIJK!B19</f>
        <v>243689</v>
      </c>
      <c r="K19" s="39">
        <f>[1]LANGEDIJK!F19</f>
        <v>42587</v>
      </c>
      <c r="L19" s="41">
        <f>[1]LANGEDIJK!W19</f>
        <v>257168.65164999996</v>
      </c>
      <c r="M19" s="39">
        <f>[1]GANTEL5!F19</f>
        <v>92426</v>
      </c>
      <c r="N19" s="40">
        <f>[1]GANTEL5!W19</f>
        <v>86479.721520000006</v>
      </c>
      <c r="O19" s="19"/>
      <c r="P19" s="42">
        <f>[1]DeBodde2A!V19</f>
        <v>-558719.18999999994</v>
      </c>
      <c r="Q19" s="41"/>
      <c r="R19" s="38">
        <f t="shared" si="0"/>
        <v>1339198</v>
      </c>
      <c r="S19" s="42">
        <f t="shared" si="1"/>
        <v>1198647.0809099998</v>
      </c>
      <c r="T19" s="43">
        <f t="shared" si="2"/>
        <v>0.89504844011863804</v>
      </c>
      <c r="U19" s="44">
        <f t="shared" si="3"/>
        <v>0.47784412081708594</v>
      </c>
    </row>
    <row r="20" spans="1:23" s="4" customFormat="1" ht="11.25" x14ac:dyDescent="0.2">
      <c r="A20" s="19" t="s">
        <v>28</v>
      </c>
      <c r="B20" s="38">
        <f>[1]DeBodde2A!B20</f>
        <v>784700</v>
      </c>
      <c r="C20" s="39">
        <f>[1]DeBodde2A!F20</f>
        <v>1436</v>
      </c>
      <c r="D20" s="40">
        <f>[1]DeBodde2A!Y20</f>
        <v>624193.34235999989</v>
      </c>
      <c r="E20" s="23">
        <f>[1]OZW16!B20</f>
        <v>192358</v>
      </c>
      <c r="F20" s="39">
        <f>[1]OZW16!F20</f>
        <v>446</v>
      </c>
      <c r="G20" s="41">
        <f>[1]OZW16!W20</f>
        <v>154254.31886000003</v>
      </c>
      <c r="H20" s="38">
        <f>[1]OZW22!F20</f>
        <v>34547</v>
      </c>
      <c r="I20" s="42">
        <f>[1]OZW22!W20</f>
        <v>26703.77922</v>
      </c>
      <c r="J20" s="23">
        <f>[1]LANGEDIJK!B20</f>
        <v>139146</v>
      </c>
      <c r="K20" s="39">
        <f>[1]LANGEDIJK!F20</f>
        <v>7709</v>
      </c>
      <c r="L20" s="41">
        <f>[1]LANGEDIJK!W20</f>
        <v>107642.44204000001</v>
      </c>
      <c r="M20" s="39">
        <f>[1]GANTEL5!F20</f>
        <v>60000</v>
      </c>
      <c r="N20" s="40">
        <f>[1]GANTEL5!W20</f>
        <v>51355.6</v>
      </c>
      <c r="O20" s="41"/>
      <c r="P20" s="42">
        <f>[1]DeBodde2A!V20</f>
        <v>-472556</v>
      </c>
      <c r="Q20" s="41"/>
      <c r="R20" s="38">
        <f t="shared" si="0"/>
        <v>1220342</v>
      </c>
      <c r="S20" s="42">
        <f t="shared" si="1"/>
        <v>964149.48247999989</v>
      </c>
      <c r="T20" s="43">
        <f t="shared" si="2"/>
        <v>0.79006498381601209</v>
      </c>
      <c r="U20" s="44">
        <f t="shared" si="3"/>
        <v>0.40283255225174575</v>
      </c>
    </row>
    <row r="21" spans="1:23" s="4" customFormat="1" ht="11.25" x14ac:dyDescent="0.2">
      <c r="A21" s="45" t="s">
        <v>29</v>
      </c>
      <c r="B21" s="46"/>
      <c r="C21" s="47"/>
      <c r="D21" s="48"/>
      <c r="E21" s="49"/>
      <c r="F21" s="47"/>
      <c r="G21" s="50"/>
      <c r="H21" s="46"/>
      <c r="I21" s="51"/>
      <c r="J21" s="49"/>
      <c r="K21" s="47"/>
      <c r="L21" s="50"/>
      <c r="M21" s="47"/>
      <c r="N21" s="48"/>
      <c r="O21" s="41"/>
      <c r="P21" s="51"/>
      <c r="Q21" s="41"/>
      <c r="R21" s="46"/>
      <c r="S21" s="51"/>
      <c r="T21" s="52"/>
      <c r="U21" s="53"/>
    </row>
    <row r="22" spans="1:23" s="4" customFormat="1" ht="11.25" x14ac:dyDescent="0.2">
      <c r="A22" s="54"/>
      <c r="B22" s="55">
        <f t="shared" ref="B22:N22" si="4">SUM(B10:B21)</f>
        <v>9085863</v>
      </c>
      <c r="C22" s="56">
        <f t="shared" si="4"/>
        <v>787574</v>
      </c>
      <c r="D22" s="57">
        <f t="shared" si="4"/>
        <v>3694336.0374300005</v>
      </c>
      <c r="E22" s="56">
        <f t="shared" si="4"/>
        <v>2542537</v>
      </c>
      <c r="F22" s="55">
        <f t="shared" si="4"/>
        <v>245933</v>
      </c>
      <c r="G22" s="58">
        <f t="shared" si="4"/>
        <v>1038571.98467</v>
      </c>
      <c r="H22" s="55">
        <f t="shared" si="4"/>
        <v>1315259</v>
      </c>
      <c r="I22" s="58">
        <f t="shared" si="4"/>
        <v>521486.57876</v>
      </c>
      <c r="J22" s="55">
        <f t="shared" si="4"/>
        <v>1735620</v>
      </c>
      <c r="K22" s="56">
        <f t="shared" si="4"/>
        <v>1091551</v>
      </c>
      <c r="L22" s="57">
        <f t="shared" si="4"/>
        <v>1138249.9759500001</v>
      </c>
      <c r="M22" s="56">
        <f t="shared" si="4"/>
        <v>1131050</v>
      </c>
      <c r="N22" s="57">
        <f t="shared" si="4"/>
        <v>454666.49804999999</v>
      </c>
      <c r="O22" s="58"/>
      <c r="P22" s="57">
        <f t="shared" ref="P22:S22" si="5">SUM(P10:P21)</f>
        <v>-1599355.27</v>
      </c>
      <c r="Q22" s="58"/>
      <c r="R22" s="55">
        <f t="shared" si="5"/>
        <v>17935387</v>
      </c>
      <c r="S22" s="58">
        <f t="shared" si="5"/>
        <v>6847311.0748600001</v>
      </c>
      <c r="T22" s="59">
        <f>S22/R22</f>
        <v>0.38177660035214184</v>
      </c>
      <c r="U22" s="59">
        <f>(P22+S22)/R22</f>
        <v>0.29260343280354084</v>
      </c>
    </row>
    <row r="23" spans="1:23" s="4" customFormat="1" ht="11.25" x14ac:dyDescent="0.2">
      <c r="A23" s="19"/>
      <c r="B23" s="23"/>
      <c r="C23" s="23"/>
      <c r="D23" s="19"/>
      <c r="E23" s="60"/>
      <c r="F23" s="61"/>
      <c r="G23" s="62"/>
      <c r="H23" s="60"/>
      <c r="I23" s="63"/>
      <c r="J23" s="64"/>
      <c r="K23" s="64"/>
      <c r="L23" s="65"/>
      <c r="M23" s="23"/>
      <c r="N23" s="41"/>
      <c r="O23" s="41"/>
      <c r="P23" s="19"/>
      <c r="Q23" s="19"/>
      <c r="R23" s="23"/>
      <c r="S23" s="41"/>
      <c r="T23" s="43"/>
      <c r="U23" s="43"/>
    </row>
    <row r="24" spans="1:23" x14ac:dyDescent="0.25">
      <c r="A24" s="9"/>
      <c r="B24" s="8"/>
      <c r="C24" s="8"/>
      <c r="D24" s="9"/>
      <c r="E24" s="8"/>
      <c r="F24" s="8"/>
      <c r="G24" s="10"/>
      <c r="H24" s="8"/>
      <c r="I24" s="9"/>
      <c r="J24" s="8"/>
      <c r="K24" s="8"/>
      <c r="L24" s="9"/>
      <c r="M24" s="8"/>
      <c r="N24" s="10"/>
      <c r="O24" s="10"/>
      <c r="P24" s="9"/>
      <c r="Q24" s="9"/>
      <c r="R24" s="8"/>
      <c r="S24" s="10"/>
      <c r="T24" s="11"/>
      <c r="U24" s="11"/>
    </row>
    <row r="25" spans="1:23" x14ac:dyDescent="0.25">
      <c r="A25" s="9"/>
      <c r="B25" s="93" t="s">
        <v>3</v>
      </c>
      <c r="C25" s="91"/>
      <c r="D25" s="92"/>
      <c r="E25" s="93" t="s">
        <v>4</v>
      </c>
      <c r="F25" s="91"/>
      <c r="G25" s="92"/>
      <c r="H25" s="93" t="s">
        <v>5</v>
      </c>
      <c r="I25" s="92"/>
      <c r="J25" s="93" t="s">
        <v>6</v>
      </c>
      <c r="K25" s="91"/>
      <c r="L25" s="92"/>
      <c r="M25" s="94" t="s">
        <v>7</v>
      </c>
      <c r="N25" s="95"/>
      <c r="O25" s="10"/>
      <c r="P25" s="24" t="s">
        <v>8</v>
      </c>
      <c r="Q25" s="9"/>
      <c r="R25" s="90" t="s">
        <v>9</v>
      </c>
      <c r="S25" s="91"/>
      <c r="T25" s="91"/>
      <c r="U25" s="92"/>
    </row>
    <row r="26" spans="1:23" ht="33.75" x14ac:dyDescent="0.25">
      <c r="A26" s="25" t="s">
        <v>30</v>
      </c>
      <c r="B26" s="26" t="s">
        <v>31</v>
      </c>
      <c r="C26" s="27" t="s">
        <v>32</v>
      </c>
      <c r="D26" s="28" t="s">
        <v>33</v>
      </c>
      <c r="E26" s="29" t="str">
        <f>B26</f>
        <v>kWh verbruik</v>
      </c>
      <c r="F26" s="27" t="str">
        <f>C26</f>
        <v>kWh teruglevering</v>
      </c>
      <c r="G26" s="30" t="str">
        <f>D26</f>
        <v>€. teruglev.</v>
      </c>
      <c r="H26" s="26" t="str">
        <f>E26</f>
        <v>kWh verbruik</v>
      </c>
      <c r="I26" s="31"/>
      <c r="J26" s="29" t="str">
        <f>E26</f>
        <v>kWh verbruik</v>
      </c>
      <c r="K26" s="27" t="str">
        <f>F26</f>
        <v>kWh teruglevering</v>
      </c>
      <c r="L26" s="30" t="str">
        <f>G26</f>
        <v>€. teruglev.</v>
      </c>
      <c r="M26" s="27" t="str">
        <f>J26</f>
        <v>kWh verbruik</v>
      </c>
      <c r="N26" s="33"/>
      <c r="O26" s="34"/>
      <c r="P26" s="35"/>
      <c r="Q26" s="34"/>
      <c r="R26" s="26" t="s">
        <v>34</v>
      </c>
      <c r="S26" s="31" t="s">
        <v>35</v>
      </c>
      <c r="T26" s="36" t="s">
        <v>36</v>
      </c>
      <c r="U26" s="37" t="s">
        <v>37</v>
      </c>
    </row>
    <row r="27" spans="1:23" x14ac:dyDescent="0.25">
      <c r="A27" s="66" t="s">
        <v>18</v>
      </c>
      <c r="B27" s="67">
        <f>[1]DeBodde2A!B42</f>
        <v>1278097</v>
      </c>
      <c r="C27" s="23">
        <f>[1]DeBodde2A!D42</f>
        <v>674557</v>
      </c>
      <c r="D27" s="68">
        <f>[1]DeBodde2A!D42*[1]DeBodde2A!E42</f>
        <v>33174.713260000004</v>
      </c>
      <c r="E27" s="23">
        <f>[1]OZW16!B25</f>
        <v>20508</v>
      </c>
      <c r="F27" s="67">
        <f>[1]OZW16!D25</f>
        <v>288072</v>
      </c>
      <c r="G27" s="41">
        <f>[1]OZW16!D25*[1]OZW16!E25</f>
        <v>16005.28032</v>
      </c>
      <c r="H27" s="67">
        <v>0</v>
      </c>
      <c r="I27" s="19"/>
      <c r="J27" s="67">
        <f>[1]LANGEDIJK!B42+[1]LANGEDIJK!D42</f>
        <v>28078</v>
      </c>
      <c r="K27" s="23">
        <f>[1]LANGEDIJK!F42</f>
        <v>218888</v>
      </c>
      <c r="L27" s="68">
        <f>[1]LANGEDIJK!F42*[1]LANGEDIJK!G42</f>
        <v>12748.037120000001</v>
      </c>
      <c r="M27" s="23">
        <f>[1]GANTEL5!B25+[1]GANTEL5!D25</f>
        <v>17592</v>
      </c>
      <c r="N27" s="68"/>
      <c r="O27" s="41"/>
      <c r="P27" s="69">
        <v>0</v>
      </c>
      <c r="Q27" s="19"/>
      <c r="R27" s="67">
        <f>B27+E27+H27+J27+M27</f>
        <v>1344275</v>
      </c>
      <c r="S27" s="23">
        <f>C27+F27+K27</f>
        <v>1181517</v>
      </c>
      <c r="T27" s="68">
        <f>D27+G27+L27</f>
        <v>61928.030700000003</v>
      </c>
      <c r="U27" s="70">
        <f>S10+P10-T27+(R27*[1]DeBodde2A!E42)</f>
        <v>369512.31328999996</v>
      </c>
      <c r="V27" s="4"/>
      <c r="W27" s="4"/>
    </row>
    <row r="28" spans="1:23" x14ac:dyDescent="0.25">
      <c r="A28" s="71" t="s">
        <v>19</v>
      </c>
      <c r="B28" s="39">
        <f>[1]DeBodde2A!B43</f>
        <v>1002916</v>
      </c>
      <c r="C28" s="23">
        <f>[1]DeBodde2A!D43</f>
        <v>728334</v>
      </c>
      <c r="D28" s="42">
        <f>[1]DeBodde2A!D43*[1]DeBodde2A!E43</f>
        <v>26037.940499999997</v>
      </c>
      <c r="E28" s="23">
        <f>[1]OZW16!B26</f>
        <v>36657</v>
      </c>
      <c r="F28" s="39">
        <f>[1]OZW16!D26</f>
        <v>322374</v>
      </c>
      <c r="G28" s="41">
        <f>[1]OZW16!D26*[1]OZW16!E26</f>
        <v>17417.86722</v>
      </c>
      <c r="H28" s="39">
        <v>0</v>
      </c>
      <c r="I28" s="19"/>
      <c r="J28" s="39">
        <f>[1]LANGEDIJK!B43+[1]LANGEDIJK!D43</f>
        <v>28407</v>
      </c>
      <c r="K28" s="23">
        <f>[1]LANGEDIJK!F43</f>
        <v>475470</v>
      </c>
      <c r="L28" s="42">
        <f>[1]LANGEDIJK!F43*[1]LANGEDIJK!G43</f>
        <v>23141.124899999999</v>
      </c>
      <c r="M28" s="23">
        <f>[1]GANTEL5!B26+[1]GANTEL5!D26</f>
        <v>19903</v>
      </c>
      <c r="N28" s="42"/>
      <c r="O28" s="41"/>
      <c r="P28" s="72">
        <v>0</v>
      </c>
      <c r="Q28" s="19"/>
      <c r="R28" s="39">
        <f t="shared" ref="R28:R37" si="6">B28+E28+H28+J28+M28</f>
        <v>1087883</v>
      </c>
      <c r="S28" s="23">
        <f t="shared" ref="S28:T37" si="7">C28+F28+K28</f>
        <v>1526178</v>
      </c>
      <c r="T28" s="42">
        <f t="shared" si="7"/>
        <v>66596.932619999992</v>
      </c>
      <c r="U28" s="70">
        <f>S11+P11-T28+(R28*[1]DeBodde2A!E43)</f>
        <v>353165.97925000003</v>
      </c>
      <c r="V28" s="4"/>
      <c r="W28" s="4"/>
    </row>
    <row r="29" spans="1:23" x14ac:dyDescent="0.25">
      <c r="A29" s="71" t="s">
        <v>20</v>
      </c>
      <c r="B29" s="39">
        <f>[1]DeBodde2A!B44</f>
        <v>652947</v>
      </c>
      <c r="C29" s="23">
        <f>[1]DeBodde2A!D44</f>
        <v>1238333</v>
      </c>
      <c r="D29" s="42">
        <f>[1]DeBodde2A!D44*[1]DeBodde2A!E44</f>
        <v>62907.316399999996</v>
      </c>
      <c r="E29" s="23">
        <f>[1]OZW16!B27</f>
        <v>9359</v>
      </c>
      <c r="F29" s="39">
        <f>[1]OZW16!D27</f>
        <v>560222</v>
      </c>
      <c r="G29" s="41">
        <f>[1]OZW16!D27*[1]OZW16!E27</f>
        <v>22952.295340000001</v>
      </c>
      <c r="H29" s="39">
        <v>0</v>
      </c>
      <c r="I29" s="19"/>
      <c r="J29" s="39">
        <f>[1]LANGEDIJK!B44+[1]LANGEDIJK!D44</f>
        <v>28693</v>
      </c>
      <c r="K29" s="23">
        <f>[1]LANGEDIJK!F44</f>
        <v>940442</v>
      </c>
      <c r="L29" s="42">
        <f>[1]LANGEDIJK!F44*[1]LANGEDIJK!G44</f>
        <v>42536.191659999997</v>
      </c>
      <c r="M29" s="23">
        <f>[1]GANTEL5!B27+[1]GANTEL5!D27</f>
        <v>24156</v>
      </c>
      <c r="N29" s="42"/>
      <c r="O29" s="41"/>
      <c r="P29" s="72">
        <v>0</v>
      </c>
      <c r="Q29" s="19"/>
      <c r="R29" s="39">
        <f t="shared" si="6"/>
        <v>715155</v>
      </c>
      <c r="S29" s="23">
        <f t="shared" si="7"/>
        <v>2738997</v>
      </c>
      <c r="T29" s="42">
        <f t="shared" si="7"/>
        <v>128395.80339999999</v>
      </c>
      <c r="U29" s="70">
        <f>S12+P12-T29+(R29*[1]DeBodde2A!E44)</f>
        <v>318577.48471000005</v>
      </c>
      <c r="V29" s="4"/>
      <c r="W29" s="4"/>
    </row>
    <row r="30" spans="1:23" x14ac:dyDescent="0.25">
      <c r="A30" s="71" t="s">
        <v>21</v>
      </c>
      <c r="B30" s="39">
        <f>[1]DeBodde2A!B45</f>
        <v>150056</v>
      </c>
      <c r="C30" s="23">
        <f>[1]DeBodde2A!D45</f>
        <v>2616893</v>
      </c>
      <c r="D30" s="42">
        <f>[1]DeBodde2A!D45*[1]DeBodde2A!E45</f>
        <v>131368.02859999999</v>
      </c>
      <c r="E30" s="23">
        <f>[1]OZW16!B28</f>
        <v>8179</v>
      </c>
      <c r="F30" s="39">
        <f>[1]OZW16!D28</f>
        <v>848619</v>
      </c>
      <c r="G30" s="41">
        <f>[1]OZW16!D28*[1]OZW16!E28</f>
        <v>41327.745300000002</v>
      </c>
      <c r="H30" s="39">
        <v>0</v>
      </c>
      <c r="I30" s="19"/>
      <c r="J30" s="39">
        <f>[1]LANGEDIJK!B45+[1]LANGEDIJK!D45</f>
        <v>30359</v>
      </c>
      <c r="K30" s="23">
        <f>[1]LANGEDIJK!F45</f>
        <v>1064529</v>
      </c>
      <c r="L30" s="42">
        <f>[1]LANGEDIJK!F45*[1]LANGEDIJK!G45</f>
        <v>58080.702239999999</v>
      </c>
      <c r="M30" s="23">
        <f>[1]GANTEL5!B28+[1]GANTEL5!D28</f>
        <v>25682</v>
      </c>
      <c r="N30" s="42"/>
      <c r="O30" s="41"/>
      <c r="P30" s="72">
        <v>0</v>
      </c>
      <c r="Q30" s="19"/>
      <c r="R30" s="39">
        <f t="shared" si="6"/>
        <v>214276</v>
      </c>
      <c r="S30" s="23">
        <f t="shared" si="7"/>
        <v>4530041</v>
      </c>
      <c r="T30" s="42">
        <f t="shared" si="7"/>
        <v>230776.47613999998</v>
      </c>
      <c r="U30" s="70">
        <f>S13+P13-T30+(R30*[1]DeBodde2A!E45)</f>
        <v>209435.87288000001</v>
      </c>
      <c r="V30" s="4"/>
      <c r="W30" s="4"/>
    </row>
    <row r="31" spans="1:23" x14ac:dyDescent="0.25">
      <c r="A31" s="71" t="s">
        <v>22</v>
      </c>
      <c r="B31" s="39">
        <f>[1]DeBodde2A!B46</f>
        <v>5068</v>
      </c>
      <c r="C31" s="23">
        <f>[1]DeBodde2A!D46</f>
        <v>3520729</v>
      </c>
      <c r="D31" s="42">
        <f>[1]DeBodde2A!D46*[1]DeBodde2A!E46</f>
        <v>192724.70546</v>
      </c>
      <c r="E31" s="23">
        <f>[1]OZW16!B29</f>
        <v>27679</v>
      </c>
      <c r="F31" s="39">
        <f>[1]OZW16!D29</f>
        <v>578284</v>
      </c>
      <c r="G31" s="41">
        <f>[1]OZW16!D29*[1]OZW16!E29</f>
        <v>25369.319080000001</v>
      </c>
      <c r="H31" s="39">
        <v>0</v>
      </c>
      <c r="I31" s="19"/>
      <c r="J31" s="39">
        <f>[1]LANGEDIJK!B46+[1]LANGEDIJK!D46</f>
        <v>35575</v>
      </c>
      <c r="K31" s="23">
        <f>[1]LANGEDIJK!F46</f>
        <v>485551</v>
      </c>
      <c r="L31" s="42">
        <f>[1]LANGEDIJK!F46*[1]LANGEDIJK!G46</f>
        <v>28987.394700000001</v>
      </c>
      <c r="M31" s="23">
        <f>[1]GANTEL5!B29+[1]GANTEL5!D29</f>
        <v>26252</v>
      </c>
      <c r="N31" s="42"/>
      <c r="O31" s="41"/>
      <c r="P31" s="72">
        <v>0</v>
      </c>
      <c r="Q31" s="19"/>
      <c r="R31" s="39">
        <f t="shared" si="6"/>
        <v>94574</v>
      </c>
      <c r="S31" s="23">
        <f t="shared" si="7"/>
        <v>4584564</v>
      </c>
      <c r="T31" s="42">
        <f t="shared" si="7"/>
        <v>247081.41924000002</v>
      </c>
      <c r="U31" s="70">
        <f>S14+P14-T31+(R31*[1]DeBodde2A!E46)</f>
        <v>197605.30557999993</v>
      </c>
      <c r="V31" s="4"/>
      <c r="W31" s="4"/>
    </row>
    <row r="32" spans="1:23" x14ac:dyDescent="0.25">
      <c r="A32" s="71" t="s">
        <v>23</v>
      </c>
      <c r="B32" s="39">
        <f>[1]DeBodde2A!B47</f>
        <v>28056</v>
      </c>
      <c r="C32" s="23">
        <f>[1]DeBodde2A!D47</f>
        <v>2515722</v>
      </c>
      <c r="D32" s="42">
        <f>[1]DeBodde2A!D47*[1]DeBodde2A!E47</f>
        <v>158943.31596000001</v>
      </c>
      <c r="E32" s="23">
        <f>[1]OZW16!B30</f>
        <v>30323</v>
      </c>
      <c r="F32" s="39">
        <f>[1]OZW16!D30</f>
        <v>469357</v>
      </c>
      <c r="G32" s="41">
        <f>[1]OZW16!D30*[1]OZW16!E30</f>
        <v>34530.594489999996</v>
      </c>
      <c r="H32" s="39">
        <v>0</v>
      </c>
      <c r="I32" s="19"/>
      <c r="J32" s="39">
        <f>[1]LANGEDIJK!B47+[1]LANGEDIJK!D47</f>
        <v>43479</v>
      </c>
      <c r="K32" s="23">
        <f>[1]LANGEDIJK!F47</f>
        <v>181794</v>
      </c>
      <c r="L32" s="42">
        <f>[1]LANGEDIJK!F47*[1]LANGEDIJK!G47</f>
        <v>1999.7339999999999</v>
      </c>
      <c r="M32" s="23">
        <f>[1]GANTEL5!B30+[1]GANTEL5!D30</f>
        <v>25747</v>
      </c>
      <c r="N32" s="42"/>
      <c r="O32" s="41"/>
      <c r="P32" s="72">
        <v>0</v>
      </c>
      <c r="Q32" s="19"/>
      <c r="R32" s="39">
        <f t="shared" si="6"/>
        <v>127605</v>
      </c>
      <c r="S32" s="23">
        <f t="shared" si="7"/>
        <v>3166873</v>
      </c>
      <c r="T32" s="42">
        <f t="shared" si="7"/>
        <v>195473.64444999999</v>
      </c>
      <c r="U32" s="70">
        <f>S15+P15-T32+(R32*[1]DeBodde2A!E47)</f>
        <v>139434.91674000002</v>
      </c>
      <c r="V32" s="4"/>
      <c r="W32" s="4"/>
    </row>
    <row r="33" spans="1:23" x14ac:dyDescent="0.25">
      <c r="A33" s="71" t="s">
        <v>24</v>
      </c>
      <c r="B33" s="39">
        <f>[1]DeBodde2A!B48</f>
        <v>17674</v>
      </c>
      <c r="C33" s="23">
        <f>[1]DeBodde2A!D48</f>
        <v>2216551</v>
      </c>
      <c r="D33" s="42">
        <f>[1]DeBodde2A!D48*[1]DeBodde2A!E48</f>
        <v>145782.55927</v>
      </c>
      <c r="E33" s="23">
        <f>[1]OZW16!B31</f>
        <v>14592</v>
      </c>
      <c r="F33" s="39">
        <f>[1]OZW16!D31</f>
        <v>776362</v>
      </c>
      <c r="G33" s="41">
        <f>[1]OZW16!D31*[1]OZW16!E31</f>
        <v>64166.319300000003</v>
      </c>
      <c r="H33" s="39">
        <v>0</v>
      </c>
      <c r="I33" s="19"/>
      <c r="J33" s="39">
        <f>[1]LANGEDIJK!B48+[1]LANGEDIJK!D48</f>
        <v>41565</v>
      </c>
      <c r="K33" s="23">
        <f>[1]LANGEDIJK!F48</f>
        <v>754417</v>
      </c>
      <c r="L33" s="42">
        <f>[1]LANGEDIJK!F48*[1]LANGEDIJK!G48</f>
        <v>65754.985719999997</v>
      </c>
      <c r="M33" s="23">
        <f>[1]GANTEL5!B31+[1]GANTEL5!D31</f>
        <v>24270</v>
      </c>
      <c r="N33" s="42"/>
      <c r="O33" s="41"/>
      <c r="P33" s="72">
        <v>0</v>
      </c>
      <c r="Q33" s="19"/>
      <c r="R33" s="39">
        <f t="shared" si="6"/>
        <v>98101</v>
      </c>
      <c r="S33" s="23">
        <f t="shared" si="7"/>
        <v>3747330</v>
      </c>
      <c r="T33" s="42">
        <f t="shared" si="7"/>
        <v>275703.86429</v>
      </c>
      <c r="U33" s="70">
        <f>S16+P16-T33+(R33*[1]DeBodde2A!E48)</f>
        <v>134116.54083000007</v>
      </c>
      <c r="V33" s="4"/>
      <c r="W33" s="4"/>
    </row>
    <row r="34" spans="1:23" x14ac:dyDescent="0.25">
      <c r="A34" s="71" t="s">
        <v>25</v>
      </c>
      <c r="B34" s="39">
        <f>[1]DeBodde2A!B49</f>
        <v>6172</v>
      </c>
      <c r="C34" s="23">
        <f>[1]DeBodde2A!D49</f>
        <v>2810620</v>
      </c>
      <c r="D34" s="42">
        <f>[1]DeBodde2A!D49*[1]DeBodde2A!E49</f>
        <v>207114.58780000001</v>
      </c>
      <c r="E34" s="23">
        <f>[1]OZW16!B32</f>
        <v>21228</v>
      </c>
      <c r="F34" s="39">
        <f>[1]OZW16!D32</f>
        <v>683629</v>
      </c>
      <c r="G34" s="41">
        <f>[1]OZW16!D32*[1]OZW16!E32</f>
        <v>57158.220690000002</v>
      </c>
      <c r="H34" s="39">
        <v>0</v>
      </c>
      <c r="I34" s="19"/>
      <c r="J34" s="39">
        <f>[1]LANGEDIJK!B49+[1]LANGEDIJK!D49</f>
        <v>35323</v>
      </c>
      <c r="K34" s="23">
        <f>[1]LANGEDIJK!F49</f>
        <v>824273</v>
      </c>
      <c r="L34" s="42">
        <f>[1]LANGEDIJK!F49*[1]LANGEDIJK!G49</f>
        <v>72329.955749999994</v>
      </c>
      <c r="M34" s="23">
        <f>[1]GANTEL5!B32+[1]GANTEL5!D32</f>
        <v>21816</v>
      </c>
      <c r="N34" s="42"/>
      <c r="O34" s="41"/>
      <c r="P34" s="72">
        <v>0</v>
      </c>
      <c r="Q34" s="19"/>
      <c r="R34" s="39">
        <f t="shared" si="6"/>
        <v>84539</v>
      </c>
      <c r="S34" s="23">
        <f t="shared" si="7"/>
        <v>4318522</v>
      </c>
      <c r="T34" s="42">
        <f t="shared" si="7"/>
        <v>336602.76424000005</v>
      </c>
      <c r="U34" s="70">
        <f>S17+P17-T34+(R34*[1]DeBodde2A!E49)</f>
        <v>210995.15354000006</v>
      </c>
      <c r="V34" s="4"/>
      <c r="W34" s="4"/>
    </row>
    <row r="35" spans="1:23" x14ac:dyDescent="0.25">
      <c r="A35" s="71" t="s">
        <v>26</v>
      </c>
      <c r="B35" s="39">
        <f>[1]DeBodde2A!B50</f>
        <v>13248</v>
      </c>
      <c r="C35" s="23">
        <f>[1]DeBodde2A!D50</f>
        <v>2535356</v>
      </c>
      <c r="D35" s="42">
        <f>[1]DeBodde2A!D50*[1]DeBodde2A!E50</f>
        <v>296509.88419999997</v>
      </c>
      <c r="E35" s="23">
        <f>[1]OZW16!B33</f>
        <v>9871</v>
      </c>
      <c r="F35" s="39">
        <f>[1]OZW16!D33</f>
        <v>902135</v>
      </c>
      <c r="G35" s="41">
        <f>[1]OZW16!D33*[1]OZW16!E33</f>
        <v>124458.54459999999</v>
      </c>
      <c r="H35" s="39">
        <v>0</v>
      </c>
      <c r="I35" s="19"/>
      <c r="J35" s="39">
        <f>[1]LANGEDIJK!B50+[1]LANGEDIJK!D50</f>
        <v>29640</v>
      </c>
      <c r="K35" s="23">
        <f>[1]LANGEDIJK!F50</f>
        <v>967026</v>
      </c>
      <c r="L35" s="42">
        <f>[1]LANGEDIJK!F50*[1]LANGEDIJK!G50</f>
        <v>132327.83783999999</v>
      </c>
      <c r="M35" s="23">
        <f>[1]GANTEL5!B33+[1]GANTEL5!D33</f>
        <v>21839</v>
      </c>
      <c r="N35" s="42"/>
      <c r="O35" s="41"/>
      <c r="P35" s="72">
        <v>0</v>
      </c>
      <c r="Q35" s="19"/>
      <c r="R35" s="39">
        <f t="shared" si="6"/>
        <v>74598</v>
      </c>
      <c r="S35" s="23">
        <f t="shared" si="7"/>
        <v>4404517</v>
      </c>
      <c r="T35" s="42">
        <f t="shared" si="7"/>
        <v>553296.26664000005</v>
      </c>
      <c r="U35" s="70">
        <f>S18+P18-T35+(R35*[1]DeBodde2A!E50)</f>
        <v>274470.53631999984</v>
      </c>
      <c r="V35" s="4"/>
      <c r="W35" s="4"/>
    </row>
    <row r="36" spans="1:23" x14ac:dyDescent="0.25">
      <c r="A36" s="71" t="s">
        <v>27</v>
      </c>
      <c r="B36" s="39">
        <f>[1]DeBodde2A!B51</f>
        <v>6295</v>
      </c>
      <c r="C36" s="23">
        <f>[1]DeBodde2A!D51</f>
        <v>988044</v>
      </c>
      <c r="D36" s="42">
        <f>[1]DeBodde2A!D51*[1]DeBodde2A!E51</f>
        <v>190465.24187999999</v>
      </c>
      <c r="E36" s="23">
        <f>[1]OZW16!B34</f>
        <v>22661</v>
      </c>
      <c r="F36" s="39">
        <f>[1]OZW16!D34</f>
        <v>488657</v>
      </c>
      <c r="G36" s="41">
        <f>[1]OZW16!D34*[1]OZW16!E34</f>
        <v>90528.595820000002</v>
      </c>
      <c r="H36" s="39">
        <v>0</v>
      </c>
      <c r="I36" s="19"/>
      <c r="J36" s="39">
        <f>[1]LANGEDIJK!B51+[1]LANGEDIJK!D51</f>
        <v>26652</v>
      </c>
      <c r="K36" s="23">
        <f>[1]LANGEDIJK!F51</f>
        <v>976929</v>
      </c>
      <c r="L36" s="42">
        <f>[1]LANGEDIJK!F51*[1]LANGEDIJK!G51</f>
        <v>169233.41066999998</v>
      </c>
      <c r="M36" s="23">
        <f>[1]GANTEL5!B34+[1]GANTEL5!D34</f>
        <v>19895</v>
      </c>
      <c r="N36" s="42"/>
      <c r="O36" s="41"/>
      <c r="P36" s="72">
        <v>0</v>
      </c>
      <c r="Q36" s="19"/>
      <c r="R36" s="39">
        <f t="shared" si="6"/>
        <v>75503</v>
      </c>
      <c r="S36" s="23">
        <f t="shared" si="7"/>
        <v>2453630</v>
      </c>
      <c r="T36" s="42">
        <f t="shared" si="7"/>
        <v>450227.24836999993</v>
      </c>
      <c r="U36" s="70">
        <f>S19+P19-T36+(R36*[1]DeBodde2A!E51)</f>
        <v>204255.35584999991</v>
      </c>
      <c r="V36" s="4"/>
      <c r="W36" s="4"/>
    </row>
    <row r="37" spans="1:23" x14ac:dyDescent="0.25">
      <c r="A37" s="71" t="s">
        <v>28</v>
      </c>
      <c r="B37" s="39">
        <f>[1]DeBodde2A!B52</f>
        <v>40550</v>
      </c>
      <c r="C37" s="23">
        <f>[1]DeBodde2A!D52</f>
        <v>875816</v>
      </c>
      <c r="D37" s="42">
        <f>[1]DeBodde2A!D52*[1]DeBodde2A!E52</f>
        <v>180365.54704</v>
      </c>
      <c r="E37" s="23">
        <f>[1]OZW16!B35</f>
        <v>13526</v>
      </c>
      <c r="F37" s="39">
        <f>[1]OZW16!D35</f>
        <v>652946</v>
      </c>
      <c r="G37" s="41">
        <f>[1]OZW16!D35*[1]OZW16!E35</f>
        <v>138848.9669</v>
      </c>
      <c r="H37" s="39">
        <v>0</v>
      </c>
      <c r="I37" s="19"/>
      <c r="J37" s="39">
        <f>[1]LANGEDIJK!B52+[1]LANGEDIJK!D52</f>
        <v>22509</v>
      </c>
      <c r="K37" s="23">
        <f>[1]LANGEDIJK!F52</f>
        <v>526758</v>
      </c>
      <c r="L37" s="42">
        <f>[1]LANGEDIJK!F52*[1]LANGEDIJK!G52</f>
        <v>97924.3122</v>
      </c>
      <c r="M37" s="23">
        <f>[1]GANTEL5!B35+[1]GANTEL5!D35</f>
        <v>8699</v>
      </c>
      <c r="N37" s="42"/>
      <c r="O37" s="41"/>
      <c r="P37" s="72">
        <v>0</v>
      </c>
      <c r="Q37" s="19"/>
      <c r="R37" s="39">
        <f t="shared" si="6"/>
        <v>85284</v>
      </c>
      <c r="S37" s="23">
        <f t="shared" si="7"/>
        <v>2055520</v>
      </c>
      <c r="T37" s="42">
        <f t="shared" si="7"/>
        <v>417138.82613999996</v>
      </c>
      <c r="U37" s="70">
        <f>S20+P20-T37+(R37*[1]DeBodde2A!E52)</f>
        <v>92018.043299999932</v>
      </c>
      <c r="V37" s="4"/>
      <c r="W37" s="4"/>
    </row>
    <row r="38" spans="1:23" x14ac:dyDescent="0.25">
      <c r="A38" s="73" t="s">
        <v>29</v>
      </c>
      <c r="B38" s="47"/>
      <c r="C38" s="49"/>
      <c r="D38" s="74"/>
      <c r="E38" s="49"/>
      <c r="F38" s="47"/>
      <c r="G38" s="50"/>
      <c r="H38" s="47"/>
      <c r="I38" s="75"/>
      <c r="J38" s="47"/>
      <c r="K38" s="49"/>
      <c r="L38" s="74"/>
      <c r="M38" s="49"/>
      <c r="N38" s="51"/>
      <c r="O38" s="41"/>
      <c r="P38" s="74"/>
      <c r="Q38" s="19"/>
      <c r="R38" s="47"/>
      <c r="S38" s="49"/>
      <c r="T38" s="53"/>
      <c r="U38" s="53"/>
      <c r="V38" s="4"/>
      <c r="W38" s="4"/>
    </row>
    <row r="39" spans="1:23" s="6" customFormat="1" ht="15.75" thickBot="1" x14ac:dyDescent="0.3">
      <c r="A39" s="76"/>
      <c r="B39" s="77">
        <f>SUM(B27:B38)</f>
        <v>3201079</v>
      </c>
      <c r="C39" s="77">
        <f t="shared" ref="C39:N39" si="8">SUM(C27:C38)</f>
        <v>20720955</v>
      </c>
      <c r="D39" s="78">
        <f t="shared" si="8"/>
        <v>1625393.8403699999</v>
      </c>
      <c r="E39" s="77">
        <f t="shared" si="8"/>
        <v>214583</v>
      </c>
      <c r="F39" s="77">
        <f t="shared" si="8"/>
        <v>6570657</v>
      </c>
      <c r="G39" s="78">
        <f t="shared" si="8"/>
        <v>632763.74906000006</v>
      </c>
      <c r="H39" s="77">
        <f t="shared" si="8"/>
        <v>0</v>
      </c>
      <c r="I39" s="77">
        <f t="shared" si="8"/>
        <v>0</v>
      </c>
      <c r="J39" s="77">
        <f t="shared" si="8"/>
        <v>350280</v>
      </c>
      <c r="K39" s="77">
        <f t="shared" si="8"/>
        <v>7416077</v>
      </c>
      <c r="L39" s="78">
        <f t="shared" si="8"/>
        <v>705063.68680000002</v>
      </c>
      <c r="M39" s="77">
        <f t="shared" si="8"/>
        <v>235851</v>
      </c>
      <c r="N39" s="77">
        <f t="shared" si="8"/>
        <v>0</v>
      </c>
      <c r="O39" s="58"/>
      <c r="P39" s="79">
        <f>SUM(P27:P38)</f>
        <v>0</v>
      </c>
      <c r="Q39" s="54"/>
      <c r="R39" s="77">
        <f>SUM(R27:R38)</f>
        <v>4001793</v>
      </c>
      <c r="S39" s="56">
        <f>SUM(S27:S38)</f>
        <v>34707689</v>
      </c>
      <c r="T39" s="78">
        <f>SUM(T27:T38)</f>
        <v>2963221.2762300004</v>
      </c>
      <c r="U39" s="78">
        <f>SUM(U27:U38)</f>
        <v>2503587.5022899997</v>
      </c>
      <c r="V39" s="5"/>
      <c r="W39" s="5"/>
    </row>
    <row r="40" spans="1:23" ht="15.75" thickBot="1" x14ac:dyDescent="0.3">
      <c r="A40" s="9"/>
      <c r="B40" s="23"/>
      <c r="C40" s="23"/>
      <c r="D40" s="19"/>
      <c r="E40" s="23"/>
      <c r="F40" s="23"/>
      <c r="G40" s="41"/>
      <c r="H40" s="23"/>
      <c r="I40" s="19"/>
      <c r="J40" s="23"/>
      <c r="K40" s="23"/>
      <c r="L40" s="19"/>
      <c r="M40" s="23"/>
      <c r="N40" s="41"/>
      <c r="O40" s="41"/>
      <c r="P40" s="19"/>
      <c r="Q40" s="19"/>
      <c r="R40" s="23"/>
      <c r="S40" s="41"/>
      <c r="T40" s="80" t="s">
        <v>38</v>
      </c>
      <c r="U40" s="81">
        <f>U39/L2</f>
        <v>9.8522993888128063</v>
      </c>
      <c r="V40" s="4"/>
      <c r="W40" s="4"/>
    </row>
    <row r="41" spans="1:23" x14ac:dyDescent="0.25">
      <c r="A41" s="9"/>
      <c r="B41" s="8"/>
      <c r="C41" s="8"/>
      <c r="D41" s="9"/>
      <c r="E41" s="8"/>
      <c r="F41" s="8"/>
      <c r="G41" s="10"/>
      <c r="H41" s="8"/>
      <c r="I41" s="9"/>
      <c r="J41" s="8"/>
      <c r="K41" s="8"/>
      <c r="L41" s="9"/>
      <c r="M41" s="8"/>
      <c r="N41" s="10"/>
      <c r="O41" s="10"/>
      <c r="P41" s="9"/>
      <c r="Q41" s="9"/>
      <c r="R41" s="8"/>
      <c r="S41" s="10"/>
      <c r="T41" s="82" t="s">
        <v>39</v>
      </c>
      <c r="U41" s="83"/>
    </row>
    <row r="42" spans="1:23" x14ac:dyDescent="0.25">
      <c r="A42" s="9"/>
      <c r="B42" s="8"/>
      <c r="C42" s="8"/>
      <c r="D42" s="9"/>
      <c r="E42" s="8"/>
      <c r="F42" s="8"/>
      <c r="G42" s="10"/>
      <c r="H42" s="8"/>
      <c r="I42" s="9"/>
      <c r="J42" s="8"/>
      <c r="K42" s="8"/>
      <c r="L42" s="9"/>
      <c r="M42" s="8"/>
      <c r="N42" s="10"/>
      <c r="O42" s="10"/>
      <c r="P42" s="9"/>
      <c r="Q42" s="9"/>
      <c r="R42" s="8"/>
      <c r="S42" s="10"/>
      <c r="T42" s="84" t="s">
        <v>40</v>
      </c>
      <c r="U42" s="85">
        <f>(U39+T43)/L2</f>
        <v>14.181099288069827</v>
      </c>
    </row>
    <row r="43" spans="1:23" ht="15.75" thickBot="1" x14ac:dyDescent="0.3">
      <c r="A43" s="9"/>
      <c r="B43" s="8"/>
      <c r="C43" s="8"/>
      <c r="D43" s="9"/>
      <c r="E43" s="8"/>
      <c r="F43" s="8"/>
      <c r="G43" s="10"/>
      <c r="H43" s="8"/>
      <c r="I43" s="9"/>
      <c r="J43" s="8"/>
      <c r="K43" s="8"/>
      <c r="L43" s="9"/>
      <c r="M43" s="8"/>
      <c r="N43" s="10"/>
      <c r="O43" s="10"/>
      <c r="P43" s="9"/>
      <c r="Q43" s="9"/>
      <c r="R43" s="8"/>
      <c r="S43" s="10"/>
      <c r="T43" s="86">
        <v>1100000</v>
      </c>
      <c r="U43" s="87"/>
    </row>
    <row r="44" spans="1:23" x14ac:dyDescent="0.25">
      <c r="A44" s="9"/>
      <c r="B44" s="8"/>
      <c r="C44" s="8"/>
      <c r="D44" s="9"/>
      <c r="E44" s="8"/>
      <c r="F44" s="8"/>
      <c r="G44" s="10"/>
      <c r="H44" s="8"/>
      <c r="I44" s="9"/>
      <c r="J44" s="8"/>
      <c r="K44" s="8"/>
      <c r="L44" s="9"/>
      <c r="M44" s="8"/>
      <c r="N44" s="10"/>
      <c r="O44" s="10"/>
      <c r="P44" s="9"/>
      <c r="Q44" s="9"/>
      <c r="R44" s="8"/>
      <c r="S44" s="10"/>
      <c r="T44" s="11"/>
      <c r="U44" s="11"/>
    </row>
    <row r="45" spans="1:23" x14ac:dyDescent="0.25">
      <c r="A45" s="9"/>
      <c r="B45" s="8"/>
      <c r="C45" s="8"/>
      <c r="D45" s="9"/>
      <c r="E45" s="8"/>
      <c r="F45" s="8"/>
      <c r="G45" s="10"/>
      <c r="H45" s="8"/>
      <c r="I45" s="9"/>
      <c r="J45" s="8"/>
      <c r="K45" s="8"/>
      <c r="L45" s="9"/>
      <c r="M45" s="8"/>
      <c r="N45" s="10"/>
      <c r="O45" s="10"/>
      <c r="P45" s="9"/>
      <c r="Q45" s="9"/>
      <c r="R45" s="8"/>
      <c r="S45" s="10"/>
      <c r="T45" s="11"/>
      <c r="U45" s="11"/>
    </row>
    <row r="46" spans="1:23" x14ac:dyDescent="0.25">
      <c r="A46" s="9"/>
      <c r="B46" s="8"/>
      <c r="C46" s="8"/>
      <c r="D46" s="9"/>
      <c r="E46" s="8"/>
      <c r="F46" s="8"/>
      <c r="G46" s="9">
        <v>2022</v>
      </c>
      <c r="H46" s="8" t="s">
        <v>41</v>
      </c>
      <c r="I46" s="9"/>
      <c r="J46" s="10">
        <v>14.18</v>
      </c>
      <c r="K46" s="8"/>
      <c r="L46" s="88">
        <v>3566624</v>
      </c>
      <c r="M46" s="8"/>
      <c r="N46" s="10"/>
      <c r="O46" s="10"/>
      <c r="P46" s="9"/>
      <c r="Q46" s="9"/>
      <c r="R46" s="8"/>
      <c r="S46" s="10"/>
      <c r="T46" s="11"/>
      <c r="U46" s="11"/>
    </row>
    <row r="47" spans="1:23" x14ac:dyDescent="0.25">
      <c r="A47" s="9"/>
      <c r="B47" s="8"/>
      <c r="C47" s="8"/>
      <c r="D47" s="9"/>
      <c r="E47" s="8"/>
      <c r="F47" s="8"/>
      <c r="G47" s="10" t="s">
        <v>42</v>
      </c>
      <c r="H47" s="8"/>
      <c r="I47" s="9"/>
      <c r="J47" s="8"/>
      <c r="K47" s="8"/>
      <c r="L47" s="9"/>
      <c r="M47" s="8"/>
      <c r="N47" s="10"/>
      <c r="O47" s="10"/>
      <c r="P47" s="9"/>
      <c r="Q47" s="9"/>
      <c r="R47" s="8"/>
      <c r="S47" s="10"/>
      <c r="T47" s="11"/>
      <c r="U47" s="11"/>
    </row>
    <row r="48" spans="1:23" x14ac:dyDescent="0.25">
      <c r="A48" s="9"/>
      <c r="B48" s="8"/>
      <c r="C48" s="8"/>
      <c r="D48" s="9"/>
      <c r="E48" s="8"/>
      <c r="F48" s="8"/>
      <c r="G48" s="10"/>
      <c r="H48" s="8"/>
      <c r="I48" s="9"/>
      <c r="J48" s="8" t="s">
        <v>43</v>
      </c>
      <c r="K48" s="8"/>
      <c r="L48" s="88">
        <v>5431624</v>
      </c>
      <c r="M48" s="8" t="s">
        <v>47</v>
      </c>
      <c r="N48" s="10"/>
      <c r="O48" s="10"/>
      <c r="P48" s="9"/>
      <c r="Q48" s="9"/>
      <c r="R48" s="8"/>
      <c r="S48" s="10"/>
      <c r="T48" s="11"/>
      <c r="U48" s="11"/>
    </row>
    <row r="49" spans="1:21" x14ac:dyDescent="0.25">
      <c r="A49" s="9"/>
      <c r="B49" s="8"/>
      <c r="C49" s="8"/>
      <c r="D49" s="9"/>
      <c r="E49" s="8"/>
      <c r="F49" s="8"/>
      <c r="G49" s="10"/>
      <c r="H49" s="8"/>
      <c r="I49" s="9"/>
      <c r="J49" s="8" t="s">
        <v>44</v>
      </c>
      <c r="K49" s="8"/>
      <c r="L49" s="88">
        <v>-3000000</v>
      </c>
      <c r="M49" s="8" t="s">
        <v>48</v>
      </c>
      <c r="N49" s="10"/>
      <c r="O49" s="10"/>
      <c r="P49" s="9"/>
      <c r="Q49" s="9"/>
      <c r="R49" s="8"/>
      <c r="S49" s="10"/>
      <c r="T49" s="11"/>
      <c r="U49" s="11"/>
    </row>
    <row r="50" spans="1:21" x14ac:dyDescent="0.25">
      <c r="A50" s="9"/>
      <c r="B50" s="8"/>
      <c r="C50" s="8"/>
      <c r="D50" s="9"/>
      <c r="E50" s="8"/>
      <c r="F50" s="8"/>
      <c r="G50" s="10"/>
      <c r="H50" s="8"/>
      <c r="I50" s="9"/>
      <c r="J50" s="8" t="s">
        <v>45</v>
      </c>
      <c r="K50" s="8"/>
      <c r="L50" s="88">
        <v>500000</v>
      </c>
      <c r="M50" s="8" t="s">
        <v>48</v>
      </c>
      <c r="N50" s="10"/>
      <c r="O50" s="10"/>
      <c r="P50" s="9"/>
      <c r="Q50" s="9"/>
      <c r="R50" s="8"/>
      <c r="S50" s="10"/>
      <c r="T50" s="11"/>
      <c r="U50" s="11"/>
    </row>
    <row r="51" spans="1:21" x14ac:dyDescent="0.25">
      <c r="A51" s="9"/>
      <c r="B51" s="8"/>
      <c r="C51" s="8"/>
      <c r="D51" s="9"/>
      <c r="E51" s="8"/>
      <c r="F51" s="8"/>
      <c r="G51" s="10"/>
      <c r="H51" s="8"/>
      <c r="I51" s="9"/>
      <c r="J51" s="8" t="s">
        <v>46</v>
      </c>
      <c r="K51" s="8"/>
      <c r="L51" s="89">
        <v>635000</v>
      </c>
      <c r="M51" s="8"/>
      <c r="N51" s="10"/>
      <c r="O51" s="10"/>
      <c r="P51" s="9"/>
      <c r="Q51" s="9"/>
      <c r="R51" s="8"/>
      <c r="S51" s="10"/>
      <c r="T51" s="11"/>
      <c r="U51" s="11"/>
    </row>
    <row r="52" spans="1:21" x14ac:dyDescent="0.25">
      <c r="A52" s="9"/>
      <c r="B52" s="8"/>
      <c r="C52" s="8"/>
      <c r="D52" s="9"/>
      <c r="E52" s="8"/>
      <c r="F52" s="8"/>
      <c r="G52" s="10"/>
      <c r="H52" s="8"/>
      <c r="I52" s="9"/>
      <c r="J52" s="8"/>
      <c r="K52" s="8"/>
      <c r="L52" s="88">
        <f>SUM(L48:L51)</f>
        <v>3566624</v>
      </c>
      <c r="M52" s="8"/>
      <c r="N52" s="10"/>
      <c r="O52" s="10"/>
      <c r="P52" s="9"/>
      <c r="Q52" s="9"/>
      <c r="R52" s="8"/>
      <c r="S52" s="10"/>
      <c r="T52" s="11"/>
      <c r="U52" s="11"/>
    </row>
  </sheetData>
  <mergeCells count="12">
    <mergeCell ref="R25:U25"/>
    <mergeCell ref="B8:D8"/>
    <mergeCell ref="E8:G8"/>
    <mergeCell ref="H8:I8"/>
    <mergeCell ref="J8:L8"/>
    <mergeCell ref="M8:N8"/>
    <mergeCell ref="R8:U8"/>
    <mergeCell ref="B25:D25"/>
    <mergeCell ref="E25:G25"/>
    <mergeCell ref="H25:I25"/>
    <mergeCell ref="J25:L25"/>
    <mergeCell ref="M25:N25"/>
  </mergeCells>
  <pageMargins left="0" right="0" top="0.74803149606299213" bottom="0.74803149606299213" header="0.31496062992125984" footer="0.31496062992125984"/>
  <pageSetup paperSize="9" scale="6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 gasprijs per maand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Boekhouding</dc:creator>
  <cp:lastModifiedBy>Dylan</cp:lastModifiedBy>
  <cp:lastPrinted>2021-12-10T12:43:13Z</cp:lastPrinted>
  <dcterms:created xsi:type="dcterms:W3CDTF">2021-12-10T12:19:31Z</dcterms:created>
  <dcterms:modified xsi:type="dcterms:W3CDTF">2023-02-01T15:10:42Z</dcterms:modified>
</cp:coreProperties>
</file>