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F I N A N C I E N\AAA-JAARWERK\2022\Begroting\"/>
    </mc:Choice>
  </mc:AlternateContent>
  <xr:revisionPtr revIDLastSave="0" documentId="13_ncr:1_{7D6D1549-71E3-4EAD-871B-572E880FCFE9}" xr6:coauthVersionLast="45" xr6:coauthVersionMax="45" xr10:uidLastSave="{00000000-0000-0000-0000-000000000000}"/>
  <bookViews>
    <workbookView xWindow="31875" yWindow="420" windowWidth="21600" windowHeight="13410" xr2:uid="{18BD9F3B-23CB-4447-9C3C-67660382CFF5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57" i="1" l="1"/>
  <c r="C57" i="1"/>
  <c r="D57" i="1"/>
  <c r="E57" i="1"/>
  <c r="F57" i="1"/>
  <c r="G57" i="1"/>
  <c r="H57" i="1"/>
  <c r="I57" i="1"/>
  <c r="B57" i="1"/>
  <c r="J56" i="1"/>
  <c r="G56" i="1"/>
  <c r="H56" i="1"/>
  <c r="C56" i="1"/>
  <c r="D56" i="1"/>
  <c r="E56" i="1"/>
  <c r="N113" i="1" l="1"/>
  <c r="I58" i="1"/>
  <c r="J40" i="1"/>
  <c r="I18" i="1"/>
  <c r="N2" i="1"/>
  <c r="S122" i="1" l="1"/>
  <c r="V122" i="1"/>
  <c r="S123" i="1"/>
  <c r="V123" i="1"/>
  <c r="S124" i="1"/>
  <c r="V124" i="1"/>
  <c r="S125" i="1"/>
  <c r="V125" i="1"/>
  <c r="S126" i="1"/>
  <c r="V126" i="1"/>
  <c r="S127" i="1"/>
  <c r="V127" i="1"/>
  <c r="S128" i="1"/>
  <c r="V128" i="1"/>
  <c r="V133" i="1" s="1"/>
  <c r="S129" i="1"/>
  <c r="V129" i="1"/>
  <c r="S130" i="1"/>
  <c r="V130" i="1"/>
  <c r="S131" i="1"/>
  <c r="V131" i="1"/>
  <c r="S132" i="1"/>
  <c r="V132" i="1"/>
  <c r="V121" i="1"/>
  <c r="S121" i="1"/>
  <c r="S107" i="1"/>
  <c r="V107" i="1"/>
  <c r="S108" i="1"/>
  <c r="S118" i="1" s="1"/>
  <c r="V108" i="1"/>
  <c r="S109" i="1"/>
  <c r="V109" i="1"/>
  <c r="V118" i="1" s="1"/>
  <c r="S110" i="1"/>
  <c r="V110" i="1"/>
  <c r="S111" i="1"/>
  <c r="V111" i="1"/>
  <c r="S112" i="1"/>
  <c r="V112" i="1"/>
  <c r="S113" i="1"/>
  <c r="V113" i="1"/>
  <c r="S114" i="1"/>
  <c r="V114" i="1"/>
  <c r="S115" i="1"/>
  <c r="V115" i="1"/>
  <c r="S116" i="1"/>
  <c r="V116" i="1"/>
  <c r="S117" i="1"/>
  <c r="V117" i="1"/>
  <c r="V106" i="1"/>
  <c r="S106" i="1"/>
  <c r="S133" i="1"/>
  <c r="V102" i="1"/>
  <c r="S102" i="1"/>
  <c r="S91" i="1"/>
  <c r="V91" i="1"/>
  <c r="S92" i="1"/>
  <c r="V92" i="1"/>
  <c r="S93" i="1"/>
  <c r="V93" i="1"/>
  <c r="S94" i="1"/>
  <c r="V94" i="1"/>
  <c r="S95" i="1"/>
  <c r="V95" i="1"/>
  <c r="S96" i="1"/>
  <c r="V96" i="1"/>
  <c r="S97" i="1"/>
  <c r="V97" i="1"/>
  <c r="S98" i="1"/>
  <c r="V98" i="1"/>
  <c r="S99" i="1"/>
  <c r="V99" i="1"/>
  <c r="S100" i="1"/>
  <c r="V100" i="1"/>
  <c r="S101" i="1"/>
  <c r="V101" i="1"/>
  <c r="V90" i="1"/>
  <c r="S90" i="1"/>
  <c r="F129" i="1"/>
  <c r="C129" i="1"/>
  <c r="F118" i="1"/>
  <c r="F119" i="1"/>
  <c r="F120" i="1"/>
  <c r="F121" i="1"/>
  <c r="F122" i="1"/>
  <c r="F123" i="1"/>
  <c r="F124" i="1"/>
  <c r="F125" i="1"/>
  <c r="F126" i="1"/>
  <c r="F127" i="1"/>
  <c r="F128" i="1"/>
  <c r="F117" i="1"/>
  <c r="C118" i="1"/>
  <c r="C119" i="1"/>
  <c r="C120" i="1"/>
  <c r="C121" i="1"/>
  <c r="C122" i="1"/>
  <c r="C123" i="1"/>
  <c r="C124" i="1"/>
  <c r="C125" i="1"/>
  <c r="C126" i="1"/>
  <c r="C127" i="1"/>
  <c r="C128" i="1"/>
  <c r="C117" i="1"/>
  <c r="S136" i="1" l="1"/>
  <c r="V136" i="1"/>
  <c r="V86" i="1"/>
  <c r="S86" i="1"/>
  <c r="S85" i="1"/>
  <c r="S84" i="1"/>
  <c r="W84" i="1"/>
  <c r="V85" i="1"/>
  <c r="V84" i="1"/>
  <c r="U83" i="1"/>
  <c r="T83" i="1"/>
  <c r="S83" i="1"/>
  <c r="P115" i="1" l="1"/>
  <c r="P114" i="1"/>
  <c r="O114" i="1"/>
  <c r="N114" i="1"/>
  <c r="O113" i="1" l="1"/>
  <c r="P113" i="1"/>
  <c r="O109" i="1"/>
  <c r="N109" i="1"/>
  <c r="P108" i="1"/>
  <c r="P109" i="1" s="1"/>
  <c r="P107" i="1"/>
  <c r="B53" i="1" l="1"/>
  <c r="B52" i="1"/>
  <c r="B51" i="1"/>
  <c r="B50" i="1"/>
  <c r="G15" i="1"/>
  <c r="G14" i="1"/>
  <c r="G13" i="1"/>
  <c r="G12" i="1"/>
  <c r="D16" i="1" l="1"/>
  <c r="O71" i="1" l="1"/>
  <c r="O68" i="1"/>
  <c r="O65" i="1"/>
  <c r="O62" i="1"/>
  <c r="Q32" i="1"/>
  <c r="M61" i="1" l="1"/>
  <c r="M62" i="1"/>
  <c r="M63" i="1"/>
  <c r="M64" i="1"/>
  <c r="M65" i="1"/>
  <c r="M66" i="1"/>
  <c r="M67" i="1"/>
  <c r="M68" i="1"/>
  <c r="M69" i="1"/>
  <c r="M70" i="1"/>
  <c r="M71" i="1"/>
  <c r="M60" i="1"/>
  <c r="L60" i="1"/>
  <c r="L83" i="1" s="1"/>
  <c r="K60" i="1"/>
  <c r="J60" i="1"/>
  <c r="P32" i="1"/>
  <c r="O32" i="1"/>
  <c r="N32" i="1"/>
  <c r="M32" i="1"/>
  <c r="K32" i="1"/>
  <c r="J32" i="1"/>
  <c r="H32" i="1"/>
  <c r="G32" i="1"/>
  <c r="F32" i="1"/>
  <c r="E32" i="1"/>
  <c r="D32" i="1"/>
  <c r="C32" i="1"/>
  <c r="B32" i="1"/>
  <c r="I54" i="1"/>
  <c r="H54" i="1"/>
  <c r="G54" i="1"/>
  <c r="F54" i="1"/>
  <c r="E54" i="1"/>
  <c r="D54" i="1"/>
  <c r="C54" i="1"/>
  <c r="B54" i="1"/>
  <c r="L18" i="1" l="1"/>
  <c r="R18" i="1"/>
  <c r="J74" i="1"/>
  <c r="N83" i="1"/>
  <c r="M72" i="1"/>
  <c r="P60" i="1"/>
  <c r="O60" i="1"/>
  <c r="N60" i="1"/>
  <c r="M83" i="1" s="1"/>
  <c r="P61" i="1"/>
  <c r="O84" i="1" s="1"/>
  <c r="P62" i="1"/>
  <c r="O85" i="1" s="1"/>
  <c r="P63" i="1"/>
  <c r="O86" i="1" s="1"/>
  <c r="P64" i="1"/>
  <c r="O87" i="1" s="1"/>
  <c r="P65" i="1"/>
  <c r="O88" i="1" s="1"/>
  <c r="P66" i="1"/>
  <c r="O89" i="1" s="1"/>
  <c r="P67" i="1"/>
  <c r="O90" i="1" s="1"/>
  <c r="P68" i="1"/>
  <c r="O91" i="1" s="1"/>
  <c r="P69" i="1"/>
  <c r="O92" i="1" s="1"/>
  <c r="P70" i="1"/>
  <c r="O93" i="1" s="1"/>
  <c r="P71" i="1"/>
  <c r="O94" i="1" s="1"/>
  <c r="O61" i="1"/>
  <c r="P84" i="1" s="1"/>
  <c r="P85" i="1"/>
  <c r="O63" i="1"/>
  <c r="P86" i="1" s="1"/>
  <c r="O64" i="1"/>
  <c r="P87" i="1" s="1"/>
  <c r="P88" i="1"/>
  <c r="O66" i="1"/>
  <c r="P89" i="1" s="1"/>
  <c r="O67" i="1"/>
  <c r="P90" i="1" s="1"/>
  <c r="P91" i="1"/>
  <c r="O69" i="1"/>
  <c r="P92" i="1" s="1"/>
  <c r="O70" i="1"/>
  <c r="P93" i="1" s="1"/>
  <c r="P94" i="1"/>
  <c r="N61" i="1"/>
  <c r="N62" i="1"/>
  <c r="N63" i="1"/>
  <c r="N64" i="1"/>
  <c r="N65" i="1"/>
  <c r="N66" i="1"/>
  <c r="N67" i="1"/>
  <c r="N68" i="1"/>
  <c r="N69" i="1"/>
  <c r="N70" i="1"/>
  <c r="N71" i="1"/>
  <c r="L61" i="1"/>
  <c r="L84" i="1" s="1"/>
  <c r="L62" i="1"/>
  <c r="L85" i="1" s="1"/>
  <c r="L63" i="1"/>
  <c r="L86" i="1" s="1"/>
  <c r="L64" i="1"/>
  <c r="L87" i="1" s="1"/>
  <c r="L65" i="1"/>
  <c r="L88" i="1" s="1"/>
  <c r="L66" i="1"/>
  <c r="L89" i="1" s="1"/>
  <c r="L67" i="1"/>
  <c r="L90" i="1" s="1"/>
  <c r="L68" i="1"/>
  <c r="L91" i="1" s="1"/>
  <c r="L69" i="1"/>
  <c r="L92" i="1" s="1"/>
  <c r="L70" i="1"/>
  <c r="L93" i="1" s="1"/>
  <c r="L71" i="1"/>
  <c r="L94" i="1" s="1"/>
  <c r="K61" i="1"/>
  <c r="N84" i="1" s="1"/>
  <c r="K62" i="1"/>
  <c r="N85" i="1" s="1"/>
  <c r="K63" i="1"/>
  <c r="N86" i="1" s="1"/>
  <c r="K64" i="1"/>
  <c r="N87" i="1" s="1"/>
  <c r="K65" i="1"/>
  <c r="N88" i="1" s="1"/>
  <c r="K66" i="1"/>
  <c r="N89" i="1" s="1"/>
  <c r="K67" i="1"/>
  <c r="N90" i="1" s="1"/>
  <c r="K68" i="1"/>
  <c r="N91" i="1" s="1"/>
  <c r="K69" i="1"/>
  <c r="N92" i="1" s="1"/>
  <c r="K70" i="1"/>
  <c r="N93" i="1" s="1"/>
  <c r="K71" i="1"/>
  <c r="N94" i="1" s="1"/>
  <c r="J61" i="1"/>
  <c r="J62" i="1"/>
  <c r="J63" i="1"/>
  <c r="J64" i="1"/>
  <c r="J65" i="1"/>
  <c r="J66" i="1"/>
  <c r="J67" i="1"/>
  <c r="J68" i="1"/>
  <c r="J69" i="1"/>
  <c r="J70" i="1"/>
  <c r="J71" i="1"/>
  <c r="H61" i="1"/>
  <c r="F84" i="1" s="1"/>
  <c r="H62" i="1"/>
  <c r="F85" i="1" s="1"/>
  <c r="H63" i="1"/>
  <c r="F86" i="1" s="1"/>
  <c r="H64" i="1"/>
  <c r="F87" i="1" s="1"/>
  <c r="H65" i="1"/>
  <c r="F88" i="1" s="1"/>
  <c r="H66" i="1"/>
  <c r="F89" i="1" s="1"/>
  <c r="H67" i="1"/>
  <c r="F90" i="1" s="1"/>
  <c r="H68" i="1"/>
  <c r="F91" i="1" s="1"/>
  <c r="H69" i="1"/>
  <c r="F92" i="1" s="1"/>
  <c r="H70" i="1"/>
  <c r="F93" i="1" s="1"/>
  <c r="H71" i="1"/>
  <c r="F94" i="1" s="1"/>
  <c r="H60" i="1"/>
  <c r="F83" i="1" s="1"/>
  <c r="G61" i="1"/>
  <c r="G84" i="1" s="1"/>
  <c r="G62" i="1"/>
  <c r="G85" i="1" s="1"/>
  <c r="G63" i="1"/>
  <c r="G86" i="1" s="1"/>
  <c r="G64" i="1"/>
  <c r="G87" i="1" s="1"/>
  <c r="G65" i="1"/>
  <c r="G88" i="1" s="1"/>
  <c r="G66" i="1"/>
  <c r="G89" i="1" s="1"/>
  <c r="G67" i="1"/>
  <c r="G90" i="1" s="1"/>
  <c r="G68" i="1"/>
  <c r="G91" i="1" s="1"/>
  <c r="G69" i="1"/>
  <c r="G92" i="1" s="1"/>
  <c r="G70" i="1"/>
  <c r="G93" i="1" s="1"/>
  <c r="G71" i="1"/>
  <c r="G94" i="1" s="1"/>
  <c r="G60" i="1"/>
  <c r="G83" i="1" s="1"/>
  <c r="F61" i="1"/>
  <c r="F62" i="1"/>
  <c r="F63" i="1"/>
  <c r="F64" i="1"/>
  <c r="F65" i="1"/>
  <c r="F66" i="1"/>
  <c r="F67" i="1"/>
  <c r="F68" i="1"/>
  <c r="F69" i="1"/>
  <c r="F70" i="1"/>
  <c r="F71" i="1"/>
  <c r="F60" i="1"/>
  <c r="E61" i="1"/>
  <c r="E62" i="1"/>
  <c r="E63" i="1"/>
  <c r="E64" i="1"/>
  <c r="E65" i="1"/>
  <c r="E66" i="1"/>
  <c r="E67" i="1"/>
  <c r="E68" i="1"/>
  <c r="E69" i="1"/>
  <c r="E70" i="1"/>
  <c r="E71" i="1"/>
  <c r="E60" i="1"/>
  <c r="D61" i="1"/>
  <c r="C84" i="1" s="1"/>
  <c r="C103" i="1" s="1"/>
  <c r="D62" i="1"/>
  <c r="C85" i="1" s="1"/>
  <c r="D63" i="1"/>
  <c r="C86" i="1" s="1"/>
  <c r="C105" i="1" s="1"/>
  <c r="D64" i="1"/>
  <c r="C87" i="1" s="1"/>
  <c r="D65" i="1"/>
  <c r="C88" i="1" s="1"/>
  <c r="C107" i="1" s="1"/>
  <c r="D66" i="1"/>
  <c r="C89" i="1" s="1"/>
  <c r="D67" i="1"/>
  <c r="C90" i="1" s="1"/>
  <c r="C109" i="1" s="1"/>
  <c r="D68" i="1"/>
  <c r="C91" i="1" s="1"/>
  <c r="D69" i="1"/>
  <c r="C92" i="1" s="1"/>
  <c r="C111" i="1" s="1"/>
  <c r="D70" i="1"/>
  <c r="C93" i="1" s="1"/>
  <c r="D71" i="1"/>
  <c r="C94" i="1" s="1"/>
  <c r="C113" i="1" s="1"/>
  <c r="D60" i="1"/>
  <c r="C83" i="1" s="1"/>
  <c r="C102" i="1" s="1"/>
  <c r="C61" i="1"/>
  <c r="C62" i="1"/>
  <c r="C63" i="1"/>
  <c r="C64" i="1"/>
  <c r="E87" i="1" s="1"/>
  <c r="C65" i="1"/>
  <c r="C66" i="1"/>
  <c r="E89" i="1" s="1"/>
  <c r="C67" i="1"/>
  <c r="C68" i="1"/>
  <c r="E91" i="1" s="1"/>
  <c r="C69" i="1"/>
  <c r="C70" i="1"/>
  <c r="C71" i="1"/>
  <c r="C60" i="1"/>
  <c r="B61" i="1"/>
  <c r="B62" i="1"/>
  <c r="B63" i="1"/>
  <c r="D86" i="1" s="1"/>
  <c r="B64" i="1"/>
  <c r="D87" i="1" s="1"/>
  <c r="B65" i="1"/>
  <c r="D88" i="1" s="1"/>
  <c r="B66" i="1"/>
  <c r="B67" i="1"/>
  <c r="D90" i="1" s="1"/>
  <c r="B68" i="1"/>
  <c r="D91" i="1" s="1"/>
  <c r="B69" i="1"/>
  <c r="B70" i="1"/>
  <c r="B71" i="1"/>
  <c r="B60" i="1"/>
  <c r="G107" i="1" l="1"/>
  <c r="D83" i="1"/>
  <c r="D102" i="1" s="1"/>
  <c r="G113" i="1"/>
  <c r="W85" i="1" s="1"/>
  <c r="W86" i="1" s="1"/>
  <c r="G109" i="1"/>
  <c r="G105" i="1"/>
  <c r="F113" i="1"/>
  <c r="F109" i="1"/>
  <c r="F105" i="1"/>
  <c r="G110" i="1"/>
  <c r="E108" i="1"/>
  <c r="C112" i="1"/>
  <c r="C108" i="1"/>
  <c r="C104" i="1"/>
  <c r="F112" i="1"/>
  <c r="F108" i="1"/>
  <c r="F104" i="1"/>
  <c r="E94" i="1"/>
  <c r="E113" i="1" s="1"/>
  <c r="E93" i="1"/>
  <c r="E112" i="1" s="1"/>
  <c r="U84" i="1" s="1"/>
  <c r="E90" i="1"/>
  <c r="E109" i="1" s="1"/>
  <c r="E88" i="1"/>
  <c r="E86" i="1"/>
  <c r="E105" i="1" s="1"/>
  <c r="E85" i="1"/>
  <c r="E104" i="1" s="1"/>
  <c r="E84" i="1"/>
  <c r="D94" i="1"/>
  <c r="D93" i="1"/>
  <c r="D92" i="1"/>
  <c r="D89" i="1"/>
  <c r="D85" i="1"/>
  <c r="D84" i="1"/>
  <c r="G111" i="1"/>
  <c r="E110" i="1"/>
  <c r="E106" i="1"/>
  <c r="G106" i="1"/>
  <c r="F110" i="1"/>
  <c r="F106" i="1"/>
  <c r="G103" i="1"/>
  <c r="E103" i="1"/>
  <c r="F111" i="1"/>
  <c r="C110" i="1"/>
  <c r="C106" i="1"/>
  <c r="G112" i="1"/>
  <c r="G108" i="1"/>
  <c r="G104" i="1"/>
  <c r="M92" i="1"/>
  <c r="M88" i="1"/>
  <c r="D107" i="1" s="1"/>
  <c r="E107" i="1"/>
  <c r="F107" i="1"/>
  <c r="F103" i="1"/>
  <c r="M94" i="1"/>
  <c r="M90" i="1"/>
  <c r="D109" i="1" s="1"/>
  <c r="M86" i="1"/>
  <c r="D105" i="1" s="1"/>
  <c r="M91" i="1"/>
  <c r="D110" i="1" s="1"/>
  <c r="M87" i="1"/>
  <c r="D106" i="1" s="1"/>
  <c r="E92" i="1"/>
  <c r="E111" i="1" s="1"/>
  <c r="E83" i="1"/>
  <c r="E102" i="1" s="1"/>
  <c r="F95" i="1"/>
  <c r="L95" i="1"/>
  <c r="P83" i="1"/>
  <c r="G102" i="1" s="1"/>
  <c r="O72" i="1"/>
  <c r="M93" i="1"/>
  <c r="M89" i="1"/>
  <c r="D108" i="1" s="1"/>
  <c r="M85" i="1"/>
  <c r="D104" i="1" s="1"/>
  <c r="N95" i="1"/>
  <c r="L72" i="1"/>
  <c r="G95" i="1"/>
  <c r="M84" i="1"/>
  <c r="J72" i="1"/>
  <c r="N72" i="1"/>
  <c r="C95" i="1"/>
  <c r="O83" i="1"/>
  <c r="O95" i="1" s="1"/>
  <c r="P72" i="1"/>
  <c r="K72" i="1"/>
  <c r="C72" i="1"/>
  <c r="D72" i="1"/>
  <c r="E72" i="1"/>
  <c r="F72" i="1"/>
  <c r="G72" i="1"/>
  <c r="H72" i="1"/>
  <c r="B72" i="1"/>
  <c r="C16" i="1"/>
  <c r="E16" i="1"/>
  <c r="G16" i="1"/>
  <c r="H16" i="1"/>
  <c r="I16" i="1"/>
  <c r="J16" i="1"/>
  <c r="K16" i="1"/>
  <c r="L16" i="1"/>
  <c r="M16" i="1"/>
  <c r="B16" i="1"/>
  <c r="Q58" i="1" l="1"/>
  <c r="U85" i="1"/>
  <c r="U86" i="1" s="1"/>
  <c r="F102" i="1"/>
  <c r="D113" i="1"/>
  <c r="T85" i="1" s="1"/>
  <c r="D103" i="1"/>
  <c r="P95" i="1"/>
  <c r="F114" i="1"/>
  <c r="C114" i="1"/>
  <c r="G114" i="1"/>
  <c r="D111" i="1"/>
  <c r="D112" i="1"/>
  <c r="T84" i="1" s="1"/>
  <c r="D95" i="1"/>
  <c r="E95" i="1"/>
  <c r="E114" i="1"/>
  <c r="E128" i="1" s="1"/>
  <c r="U101" i="1" s="1"/>
  <c r="B74" i="1"/>
  <c r="B75" i="1"/>
  <c r="J75" i="1"/>
  <c r="M95" i="1"/>
  <c r="L97" i="1" s="1"/>
  <c r="L108" i="1" s="1"/>
  <c r="T86" i="1" l="1"/>
  <c r="Y86" i="1" s="1"/>
  <c r="G118" i="1"/>
  <c r="W91" i="1" s="1"/>
  <c r="G126" i="1"/>
  <c r="W99" i="1" s="1"/>
  <c r="G122" i="1"/>
  <c r="W95" i="1" s="1"/>
  <c r="G128" i="1"/>
  <c r="W101" i="1" s="1"/>
  <c r="G121" i="1"/>
  <c r="W94" i="1" s="1"/>
  <c r="G123" i="1"/>
  <c r="W96" i="1" s="1"/>
  <c r="G125" i="1"/>
  <c r="W98" i="1" s="1"/>
  <c r="G127" i="1"/>
  <c r="W100" i="1" s="1"/>
  <c r="G120" i="1"/>
  <c r="W93" i="1" s="1"/>
  <c r="G124" i="1"/>
  <c r="W97" i="1" s="1"/>
  <c r="G117" i="1"/>
  <c r="G119" i="1"/>
  <c r="W92" i="1" s="1"/>
  <c r="U117" i="1"/>
  <c r="U132" i="1"/>
  <c r="E120" i="1"/>
  <c r="U93" i="1" s="1"/>
  <c r="E124" i="1"/>
  <c r="U97" i="1" s="1"/>
  <c r="E119" i="1"/>
  <c r="U92" i="1" s="1"/>
  <c r="E127" i="1"/>
  <c r="U100" i="1" s="1"/>
  <c r="E117" i="1"/>
  <c r="E123" i="1"/>
  <c r="U96" i="1" s="1"/>
  <c r="E118" i="1"/>
  <c r="U91" i="1" s="1"/>
  <c r="E122" i="1"/>
  <c r="U95" i="1" s="1"/>
  <c r="E126" i="1"/>
  <c r="U99" i="1" s="1"/>
  <c r="E121" i="1"/>
  <c r="U94" i="1" s="1"/>
  <c r="E125" i="1"/>
  <c r="U98" i="1" s="1"/>
  <c r="D114" i="1"/>
  <c r="C97" i="1"/>
  <c r="L107" i="1" s="1"/>
  <c r="L109" i="1" s="1"/>
  <c r="T88" i="1" l="1"/>
  <c r="W127" i="1"/>
  <c r="W112" i="1"/>
  <c r="W124" i="1"/>
  <c r="W109" i="1"/>
  <c r="W122" i="1"/>
  <c r="W107" i="1"/>
  <c r="W123" i="1"/>
  <c r="W108" i="1"/>
  <c r="W131" i="1"/>
  <c r="W116" i="1"/>
  <c r="W132" i="1"/>
  <c r="W117" i="1"/>
  <c r="W90" i="1"/>
  <c r="G129" i="1"/>
  <c r="W129" i="1"/>
  <c r="W114" i="1"/>
  <c r="W126" i="1"/>
  <c r="W111" i="1"/>
  <c r="W128" i="1"/>
  <c r="W113" i="1"/>
  <c r="W130" i="1"/>
  <c r="W115" i="1"/>
  <c r="W125" i="1"/>
  <c r="W110" i="1"/>
  <c r="U126" i="1"/>
  <c r="U111" i="1"/>
  <c r="U122" i="1"/>
  <c r="U107" i="1"/>
  <c r="U128" i="1"/>
  <c r="U113" i="1"/>
  <c r="U131" i="1"/>
  <c r="U116" i="1"/>
  <c r="U129" i="1"/>
  <c r="U114" i="1"/>
  <c r="U108" i="1"/>
  <c r="U123" i="1"/>
  <c r="U125" i="1"/>
  <c r="U110" i="1"/>
  <c r="U127" i="1"/>
  <c r="U112" i="1"/>
  <c r="U130" i="1"/>
  <c r="U115" i="1"/>
  <c r="U90" i="1"/>
  <c r="E129" i="1"/>
  <c r="U124" i="1"/>
  <c r="U109" i="1"/>
  <c r="L115" i="1"/>
  <c r="D118" i="1"/>
  <c r="T91" i="1" s="1"/>
  <c r="D123" i="1"/>
  <c r="T96" i="1" s="1"/>
  <c r="D125" i="1"/>
  <c r="T98" i="1" s="1"/>
  <c r="D126" i="1"/>
  <c r="T99" i="1" s="1"/>
  <c r="D119" i="1"/>
  <c r="T92" i="1" s="1"/>
  <c r="D122" i="1"/>
  <c r="T95" i="1" s="1"/>
  <c r="D127" i="1"/>
  <c r="T100" i="1" s="1"/>
  <c r="D120" i="1"/>
  <c r="T93" i="1" s="1"/>
  <c r="D121" i="1"/>
  <c r="T94" i="1" s="1"/>
  <c r="D124" i="1"/>
  <c r="T97" i="1" s="1"/>
  <c r="D128" i="1"/>
  <c r="T101" i="1" s="1"/>
  <c r="D117" i="1"/>
  <c r="W121" i="1" l="1"/>
  <c r="W133" i="1" s="1"/>
  <c r="W106" i="1"/>
  <c r="W118" i="1" s="1"/>
  <c r="W136" i="1" s="1"/>
  <c r="W102" i="1"/>
  <c r="U121" i="1"/>
  <c r="U133" i="1" s="1"/>
  <c r="U106" i="1"/>
  <c r="U118" i="1" s="1"/>
  <c r="U102" i="1"/>
  <c r="T128" i="1"/>
  <c r="T113" i="1"/>
  <c r="T126" i="1"/>
  <c r="T111" i="1"/>
  <c r="T125" i="1"/>
  <c r="T110" i="1"/>
  <c r="T123" i="1"/>
  <c r="T108" i="1"/>
  <c r="D129" i="1"/>
  <c r="T90" i="1"/>
  <c r="T124" i="1"/>
  <c r="T109" i="1"/>
  <c r="T130" i="1"/>
  <c r="T115" i="1"/>
  <c r="T132" i="1"/>
  <c r="T117" i="1"/>
  <c r="T131" i="1"/>
  <c r="T116" i="1"/>
  <c r="T129" i="1"/>
  <c r="T114" i="1"/>
  <c r="T122" i="1"/>
  <c r="T107" i="1"/>
  <c r="T127" i="1"/>
  <c r="T112" i="1"/>
  <c r="U136" i="1" l="1"/>
  <c r="T121" i="1"/>
  <c r="T133" i="1" s="1"/>
  <c r="Y133" i="1" s="1"/>
  <c r="T106" i="1"/>
  <c r="T118" i="1" s="1"/>
  <c r="T102" i="1"/>
  <c r="T136" i="1" l="1"/>
  <c r="Y136" i="1" s="1"/>
  <c r="Y118" i="1"/>
</calcChain>
</file>

<file path=xl/sharedStrings.xml><?xml version="1.0" encoding="utf-8"?>
<sst xmlns="http://schemas.openxmlformats.org/spreadsheetml/2006/main" count="249" uniqueCount="54">
  <si>
    <t>G</t>
  </si>
  <si>
    <t>E</t>
  </si>
  <si>
    <t>GT</t>
  </si>
  <si>
    <t>ET</t>
  </si>
  <si>
    <t>Bodde</t>
  </si>
  <si>
    <t>Eterug</t>
  </si>
  <si>
    <t>Water</t>
  </si>
  <si>
    <t>WKK</t>
  </si>
  <si>
    <t>OZW16</t>
  </si>
  <si>
    <t>OZW22</t>
  </si>
  <si>
    <t>LD</t>
  </si>
  <si>
    <t>GANTEL5</t>
  </si>
  <si>
    <t xml:space="preserve">G 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</si>
  <si>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</si>
  <si>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</si>
  <si>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</si>
  <si>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</si>
  <si>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</si>
  <si>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</si>
  <si>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</si>
  <si>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</si>
  <si>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</si>
  <si>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</si>
  <si>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</si>
  <si>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</si>
  <si>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TOTAAL</t>
  </si>
  <si>
    <t>TOTALEN</t>
  </si>
  <si>
    <t>GPB</t>
  </si>
  <si>
    <t>TOTALEN GPK</t>
  </si>
  <si>
    <t>controle</t>
  </si>
  <si>
    <t>E verk</t>
  </si>
  <si>
    <t>Gas</t>
  </si>
  <si>
    <t>Elektra</t>
  </si>
  <si>
    <t>BEGROTING GPB</t>
  </si>
  <si>
    <t>BEGROTING GPK</t>
  </si>
  <si>
    <t>TOTALEN GEHELE GROEP</t>
  </si>
  <si>
    <t>Everk</t>
  </si>
  <si>
    <t>GPK</t>
  </si>
  <si>
    <t>Totaal</t>
  </si>
  <si>
    <t>m2 bel</t>
  </si>
  <si>
    <t>m2 onb</t>
  </si>
  <si>
    <t>totaal</t>
  </si>
  <si>
    <t>AgroEnB</t>
  </si>
  <si>
    <t>cijfers K</t>
  </si>
  <si>
    <t xml:space="preserve">op </t>
  </si>
  <si>
    <t>basis</t>
  </si>
  <si>
    <t>berek.</t>
  </si>
  <si>
    <t>AgroE</t>
  </si>
  <si>
    <t>10 maanden 2020 gehele groep</t>
  </si>
  <si>
    <t>10mnd</t>
  </si>
  <si>
    <t>TOTAAL GENERAAL</t>
  </si>
  <si>
    <t>%</t>
  </si>
  <si>
    <t>tot gen</t>
  </si>
  <si>
    <t>vMarrew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</si>
</sst>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3" fontId="0" fillId="0" borderId="0" xfId="0" applyNumberFormat="1"/>
    <xf numFmtId="0" fontId="0" fillId="0" borderId="1" xfId="0" applyBorder="1"/>
    <xf numFmtId="0" fontId="0" fillId="0" borderId="2" xfId="0" applyBorder="1"/>
    <xf numFmtId="3" fontId="0" fillId="0" borderId="1" xfId="0" applyNumberFormat="1" applyBorder="1"/>
    <xf numFmtId="3" fontId="0" fillId="0" borderId="2" xfId="0" applyNumberFormat="1" applyBorder="1"/>
    <xf numFmtId="3" fontId="0" fillId="0" borderId="0" xfId="0" applyNumberFormat="1" applyBorder="1"/>
    <xf numFmtId="3" fontId="0" fillId="0" borderId="2" xfId="0" applyNumberFormat="1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3" fontId="0" fillId="0" borderId="9" xfId="0" applyNumberFormat="1" applyBorder="1"/>
    <xf numFmtId="3" fontId="0" fillId="0" borderId="7" xfId="0" applyNumberFormat="1" applyBorder="1"/>
    <xf numFmtId="0" fontId="0" fillId="0" borderId="10" xfId="0" applyBorder="1"/>
    <xf numFmtId="3" fontId="0" fillId="0" borderId="11" xfId="0" applyNumberFormat="1" applyBorder="1"/>
    <xf numFmtId="3" fontId="0" fillId="0" borderId="12" xfId="0" applyNumberForma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10" fontId="0" fillId="0" borderId="0" xfId="0" applyNumberFormat="1"/>
    <xf numFmtId="10" fontId="0" fillId="0" borderId="2" xfId="0" applyNumberFormat="1" applyBorder="1"/>
    <xf numFmtId="0" fontId="2" fillId="0" borderId="0" xfId="0" applyFont="1"/>
    <xf numFmtId="0" fontId="2" fillId="0" borderId="2" xfId="0" applyFont="1" applyBorder="1"/>
    <xf numFmtId="9" fontId="0" fillId="0" borderId="2" xfId="0" applyNumberFormat="1" applyBorder="1"/>
    <xf numFmtId="3" fontId="2" fillId="0" borderId="0" xfId="0" applyNumberFormat="1" applyFont="1"/>
    <xf numFmtId="16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B6F1C-23C4-424E-9A9F-87441E3AAE99}">
  <sheetPr>
    <pageSetUpPr fitToPage="1"/>
  </sheetPr>
  <dimension ref="A1:Y137"/>
  <sheetViews>
    <sheetView tabSelected="1" topLeftCell="A28" workbookViewId="0">
      <selection activeCell="P24" sqref="P24"/>
    </sheetView>
  </sheetViews>
  <sheetFormatPr defaultRowHeight="15" x14ac:dyDescent="0.25"/>
  <cols>
    <col min="3" max="3" width="9.85546875" bestFit="1" customWidth="1"/>
    <col min="10" max="10" width="10.5703125" bestFit="1" customWidth="1"/>
  </cols>
  <sheetData>
    <row r="1" spans="1:15" x14ac:dyDescent="0.25">
      <c r="A1">
        <v>2022</v>
      </c>
    </row>
    <row r="2" spans="1:15" x14ac:dyDescent="0.25">
      <c r="B2" s="2" t="s">
        <v>53</v>
      </c>
      <c r="C2" s="2"/>
      <c r="D2" s="2"/>
      <c r="E2" s="2"/>
      <c r="G2" s="2" t="s">
        <v>4</v>
      </c>
      <c r="H2" s="2"/>
      <c r="I2" s="2"/>
      <c r="J2" s="2"/>
      <c r="K2" s="2"/>
      <c r="L2" s="2"/>
      <c r="M2" s="2">
        <v>124900</v>
      </c>
      <c r="N2" s="28">
        <f>SUM(G16:M16)/M2</f>
        <v>17.52396317053643</v>
      </c>
    </row>
    <row r="3" spans="1:15" x14ac:dyDescent="0.25">
      <c r="B3" s="3" t="s">
        <v>0</v>
      </c>
      <c r="C3" s="3" t="s">
        <v>1</v>
      </c>
      <c r="D3" s="3" t="s">
        <v>2</v>
      </c>
      <c r="E3" s="3" t="s">
        <v>3</v>
      </c>
      <c r="G3" s="3" t="s">
        <v>0</v>
      </c>
      <c r="H3" s="3" t="s">
        <v>1</v>
      </c>
      <c r="I3" s="3" t="s">
        <v>5</v>
      </c>
      <c r="J3" s="3" t="s">
        <v>2</v>
      </c>
      <c r="K3" s="3" t="s">
        <v>3</v>
      </c>
      <c r="L3" s="3" t="s">
        <v>6</v>
      </c>
      <c r="M3" s="3" t="s">
        <v>7</v>
      </c>
    </row>
    <row r="4" spans="1:15" x14ac:dyDescent="0.25">
      <c r="A4" t="s">
        <v>13</v>
      </c>
      <c r="B4" s="1">
        <v>0</v>
      </c>
      <c r="C4" s="1">
        <v>0</v>
      </c>
      <c r="D4" s="1">
        <v>0</v>
      </c>
      <c r="E4" s="1">
        <v>0</v>
      </c>
      <c r="F4" s="1"/>
      <c r="G4" s="1">
        <v>264342</v>
      </c>
      <c r="H4" s="1">
        <v>95156</v>
      </c>
      <c r="I4" s="1">
        <v>-43714</v>
      </c>
      <c r="J4" s="1">
        <v>3500</v>
      </c>
      <c r="K4" s="1">
        <v>21932</v>
      </c>
      <c r="L4" s="1">
        <v>268</v>
      </c>
      <c r="M4" s="1">
        <v>36662</v>
      </c>
      <c r="N4" s="1"/>
      <c r="O4" s="1"/>
    </row>
    <row r="5" spans="1:15" x14ac:dyDescent="0.25">
      <c r="A5" t="s">
        <v>14</v>
      </c>
      <c r="B5" s="1">
        <v>0</v>
      </c>
      <c r="C5" s="1">
        <v>0</v>
      </c>
      <c r="D5" s="1">
        <v>0</v>
      </c>
      <c r="E5" s="1">
        <v>0</v>
      </c>
      <c r="F5" s="1"/>
      <c r="G5" s="1">
        <v>191247</v>
      </c>
      <c r="H5" s="1">
        <v>86701</v>
      </c>
      <c r="I5" s="1">
        <v>-23932</v>
      </c>
      <c r="J5" s="1">
        <v>3500</v>
      </c>
      <c r="K5" s="1">
        <v>21068</v>
      </c>
      <c r="L5" s="1">
        <v>242</v>
      </c>
      <c r="M5" s="1">
        <v>31002</v>
      </c>
      <c r="N5" s="1"/>
      <c r="O5" s="1"/>
    </row>
    <row r="6" spans="1:15" x14ac:dyDescent="0.25">
      <c r="A6" t="s">
        <v>15</v>
      </c>
      <c r="B6" s="1">
        <v>0</v>
      </c>
      <c r="C6" s="1">
        <v>0</v>
      </c>
      <c r="D6" s="1">
        <v>0</v>
      </c>
      <c r="E6" s="1">
        <v>0</v>
      </c>
      <c r="F6" s="1"/>
      <c r="G6" s="1">
        <v>209063</v>
      </c>
      <c r="H6" s="1">
        <v>24069</v>
      </c>
      <c r="I6" s="1">
        <v>-13312</v>
      </c>
      <c r="J6" s="1">
        <v>3500</v>
      </c>
      <c r="K6" s="1">
        <v>12575</v>
      </c>
      <c r="L6" s="1">
        <v>1900</v>
      </c>
      <c r="M6" s="1">
        <v>31862</v>
      </c>
      <c r="N6" s="1"/>
      <c r="O6" s="1"/>
    </row>
    <row r="7" spans="1:15" x14ac:dyDescent="0.25">
      <c r="A7" t="s">
        <v>16</v>
      </c>
      <c r="B7" s="1">
        <v>0</v>
      </c>
      <c r="C7" s="1">
        <v>0</v>
      </c>
      <c r="D7" s="1">
        <v>0</v>
      </c>
      <c r="E7" s="1">
        <v>0</v>
      </c>
      <c r="F7" s="1"/>
      <c r="G7" s="1">
        <v>173727</v>
      </c>
      <c r="H7" s="1">
        <v>2539</v>
      </c>
      <c r="I7" s="1">
        <v>-98887</v>
      </c>
      <c r="J7" s="1">
        <v>3500</v>
      </c>
      <c r="K7" s="1">
        <v>4288</v>
      </c>
      <c r="L7" s="1">
        <v>2463</v>
      </c>
      <c r="M7" s="1">
        <v>26690</v>
      </c>
      <c r="N7" s="1"/>
      <c r="O7" s="1"/>
    </row>
    <row r="8" spans="1:15" x14ac:dyDescent="0.25">
      <c r="A8" t="s">
        <v>17</v>
      </c>
      <c r="B8" s="1">
        <v>0</v>
      </c>
      <c r="C8" s="1">
        <v>0</v>
      </c>
      <c r="D8" s="1">
        <v>0</v>
      </c>
      <c r="E8" s="1">
        <v>0</v>
      </c>
      <c r="F8" s="1"/>
      <c r="G8" s="1">
        <v>158994</v>
      </c>
      <c r="H8" s="1">
        <v>2899</v>
      </c>
      <c r="I8" s="1">
        <v>-121419</v>
      </c>
      <c r="J8" s="1">
        <v>3500</v>
      </c>
      <c r="K8" s="1">
        <v>4478</v>
      </c>
      <c r="L8" s="1">
        <v>2895</v>
      </c>
      <c r="M8" s="1">
        <v>19285</v>
      </c>
      <c r="N8" s="1"/>
      <c r="O8" s="1"/>
    </row>
    <row r="9" spans="1:15" x14ac:dyDescent="0.25">
      <c r="A9" t="s">
        <v>18</v>
      </c>
      <c r="B9" s="1">
        <v>0</v>
      </c>
      <c r="C9" s="1">
        <v>0</v>
      </c>
      <c r="D9" s="1">
        <v>0</v>
      </c>
      <c r="E9" s="1">
        <v>0</v>
      </c>
      <c r="F9" s="1"/>
      <c r="G9" s="1">
        <v>125679</v>
      </c>
      <c r="H9" s="1">
        <v>2606</v>
      </c>
      <c r="I9" s="1">
        <v>-91743</v>
      </c>
      <c r="J9" s="1">
        <v>3500</v>
      </c>
      <c r="K9" s="1">
        <v>4376</v>
      </c>
      <c r="L9" s="1">
        <v>3797</v>
      </c>
      <c r="M9" s="1">
        <v>20859</v>
      </c>
      <c r="N9" s="1"/>
      <c r="O9" s="1"/>
    </row>
    <row r="10" spans="1:15" x14ac:dyDescent="0.25">
      <c r="A10" t="s">
        <v>19</v>
      </c>
      <c r="B10" s="1">
        <v>0</v>
      </c>
      <c r="C10" s="1">
        <v>0</v>
      </c>
      <c r="D10" s="1">
        <v>0</v>
      </c>
      <c r="E10" s="1">
        <v>0</v>
      </c>
      <c r="F10" s="1"/>
      <c r="G10" s="1">
        <v>99131</v>
      </c>
      <c r="H10" s="1">
        <v>4100</v>
      </c>
      <c r="I10" s="1">
        <v>-74832</v>
      </c>
      <c r="J10" s="1">
        <v>3500</v>
      </c>
      <c r="K10" s="1">
        <v>4563</v>
      </c>
      <c r="L10" s="1">
        <v>5571</v>
      </c>
      <c r="M10" s="1">
        <v>17832</v>
      </c>
      <c r="N10" s="1"/>
      <c r="O10" s="1"/>
    </row>
    <row r="11" spans="1:15" x14ac:dyDescent="0.25">
      <c r="A11" t="s">
        <v>20</v>
      </c>
      <c r="B11" s="1">
        <v>0</v>
      </c>
      <c r="C11" s="1">
        <v>0</v>
      </c>
      <c r="D11" s="1">
        <v>0</v>
      </c>
      <c r="E11" s="1">
        <v>0</v>
      </c>
      <c r="F11" s="1"/>
      <c r="G11" s="1">
        <v>108002</v>
      </c>
      <c r="H11" s="1">
        <v>4123</v>
      </c>
      <c r="I11" s="1">
        <v>-67086</v>
      </c>
      <c r="J11" s="1">
        <v>3500</v>
      </c>
      <c r="K11" s="1">
        <v>4624</v>
      </c>
      <c r="L11" s="1">
        <v>1817</v>
      </c>
      <c r="M11" s="1">
        <v>17675</v>
      </c>
      <c r="N11" s="1"/>
      <c r="O11" s="1"/>
    </row>
    <row r="12" spans="1:15" x14ac:dyDescent="0.25">
      <c r="A12" t="s">
        <v>21</v>
      </c>
      <c r="B12" s="1">
        <v>0</v>
      </c>
      <c r="C12" s="1">
        <v>0</v>
      </c>
      <c r="D12" s="1">
        <v>0</v>
      </c>
      <c r="E12" s="1">
        <v>0</v>
      </c>
      <c r="F12" s="1"/>
      <c r="G12" s="1">
        <f>169777-45000</f>
        <v>124777</v>
      </c>
      <c r="H12" s="1">
        <v>3119</v>
      </c>
      <c r="I12" s="1">
        <v>-53581</v>
      </c>
      <c r="J12" s="1">
        <v>3500</v>
      </c>
      <c r="K12" s="1">
        <v>5161</v>
      </c>
      <c r="L12" s="1">
        <v>246</v>
      </c>
      <c r="M12" s="1">
        <v>21138</v>
      </c>
      <c r="N12" s="1"/>
      <c r="O12" s="1"/>
    </row>
    <row r="13" spans="1:15" x14ac:dyDescent="0.25">
      <c r="A13" t="s">
        <v>22</v>
      </c>
      <c r="B13" s="1">
        <v>0</v>
      </c>
      <c r="C13" s="1">
        <v>0</v>
      </c>
      <c r="D13" s="1">
        <v>0</v>
      </c>
      <c r="E13" s="1">
        <v>0</v>
      </c>
      <c r="F13" s="1"/>
      <c r="G13" s="1">
        <f>246760-45000</f>
        <v>201760</v>
      </c>
      <c r="H13" s="1">
        <v>15690</v>
      </c>
      <c r="I13" s="1">
        <v>-73230</v>
      </c>
      <c r="J13" s="1">
        <v>3500</v>
      </c>
      <c r="K13" s="1">
        <v>4563</v>
      </c>
      <c r="L13" s="1">
        <v>359</v>
      </c>
      <c r="M13" s="1">
        <v>32683</v>
      </c>
      <c r="N13" s="1"/>
      <c r="O13" s="1"/>
    </row>
    <row r="14" spans="1:15" x14ac:dyDescent="0.25">
      <c r="A14" t="s">
        <v>23</v>
      </c>
      <c r="B14" s="1">
        <v>0</v>
      </c>
      <c r="C14" s="1">
        <v>0</v>
      </c>
      <c r="D14" s="1">
        <v>0</v>
      </c>
      <c r="E14" s="1">
        <v>0</v>
      </c>
      <c r="F14" s="1"/>
      <c r="G14" s="1">
        <f>211601-45000</f>
        <v>166601</v>
      </c>
      <c r="H14" s="1">
        <v>47010</v>
      </c>
      <c r="I14" s="1">
        <v>-16893</v>
      </c>
      <c r="J14" s="1">
        <v>3500</v>
      </c>
      <c r="K14" s="1">
        <v>12500</v>
      </c>
      <c r="L14" s="1">
        <v>348</v>
      </c>
      <c r="M14" s="1">
        <v>40355</v>
      </c>
      <c r="N14" s="1"/>
      <c r="O14" s="1"/>
    </row>
    <row r="15" spans="1:15" x14ac:dyDescent="0.25">
      <c r="A15" t="s">
        <v>24</v>
      </c>
      <c r="B15" s="5">
        <v>0</v>
      </c>
      <c r="C15" s="5">
        <v>0</v>
      </c>
      <c r="D15" s="5">
        <v>0</v>
      </c>
      <c r="E15" s="5">
        <v>0</v>
      </c>
      <c r="F15" s="1"/>
      <c r="G15" s="5">
        <f>264451-45000</f>
        <v>219451</v>
      </c>
      <c r="H15" s="5">
        <v>61044</v>
      </c>
      <c r="I15" s="5">
        <v>-35275</v>
      </c>
      <c r="J15" s="5">
        <v>3500</v>
      </c>
      <c r="K15" s="5">
        <v>12500</v>
      </c>
      <c r="L15" s="5">
        <v>358</v>
      </c>
      <c r="M15" s="5">
        <v>39882</v>
      </c>
      <c r="N15" s="1"/>
      <c r="O15" s="1"/>
    </row>
    <row r="16" spans="1:15" x14ac:dyDescent="0.25">
      <c r="A16" t="s">
        <v>25</v>
      </c>
      <c r="B16" s="1">
        <f>SUM(B4:B15)</f>
        <v>0</v>
      </c>
      <c r="C16" s="1">
        <f t="shared" ref="C16:M16" si="0">SUM(C4:C15)</f>
        <v>0</v>
      </c>
      <c r="D16" s="1">
        <f t="shared" si="0"/>
        <v>0</v>
      </c>
      <c r="E16" s="1">
        <f t="shared" si="0"/>
        <v>0</v>
      </c>
      <c r="F16" s="1"/>
      <c r="G16" s="1">
        <f t="shared" si="0"/>
        <v>2042774</v>
      </c>
      <c r="H16" s="1">
        <f t="shared" si="0"/>
        <v>349056</v>
      </c>
      <c r="I16" s="1">
        <f t="shared" si="0"/>
        <v>-713904</v>
      </c>
      <c r="J16" s="1">
        <f t="shared" si="0"/>
        <v>42000</v>
      </c>
      <c r="K16" s="1">
        <f t="shared" si="0"/>
        <v>112628</v>
      </c>
      <c r="L16" s="1">
        <f t="shared" si="0"/>
        <v>20264</v>
      </c>
      <c r="M16" s="1">
        <f t="shared" si="0"/>
        <v>335925</v>
      </c>
      <c r="N16" s="1"/>
      <c r="O16" s="1"/>
    </row>
    <row r="17" spans="1:18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R17" s="1"/>
    </row>
    <row r="18" spans="1:18" x14ac:dyDescent="0.25">
      <c r="B18" s="4" t="s">
        <v>8</v>
      </c>
      <c r="C18" s="4"/>
      <c r="D18" s="4"/>
      <c r="E18" s="4"/>
      <c r="F18" s="4"/>
      <c r="G18" s="4"/>
      <c r="H18" s="4">
        <v>36512</v>
      </c>
      <c r="I18" s="28">
        <f>SUM(B32:H32)/H18</f>
        <v>12.271746275197195</v>
      </c>
      <c r="J18" s="4" t="s">
        <v>9</v>
      </c>
      <c r="K18" s="4">
        <v>27000</v>
      </c>
      <c r="L18" s="28">
        <f>SUM(J32:K32)/K18</f>
        <v>0</v>
      </c>
      <c r="M18" s="4" t="s">
        <v>11</v>
      </c>
      <c r="N18" s="4"/>
      <c r="O18" s="4"/>
      <c r="P18" s="4"/>
      <c r="Q18" s="2">
        <v>28700</v>
      </c>
      <c r="R18" s="28">
        <f>SUM(M32:Q32)/Q18</f>
        <v>0</v>
      </c>
    </row>
    <row r="19" spans="1:18" x14ac:dyDescent="0.25">
      <c r="B19" s="5" t="s">
        <v>0</v>
      </c>
      <c r="C19" s="5" t="s">
        <v>1</v>
      </c>
      <c r="D19" s="5" t="s">
        <v>5</v>
      </c>
      <c r="E19" s="5" t="s">
        <v>2</v>
      </c>
      <c r="F19" s="5" t="s">
        <v>3</v>
      </c>
      <c r="G19" s="5" t="s">
        <v>6</v>
      </c>
      <c r="H19" s="5" t="s">
        <v>7</v>
      </c>
      <c r="I19" s="1"/>
      <c r="J19" s="5" t="s">
        <v>0</v>
      </c>
      <c r="K19" s="5" t="s">
        <v>2</v>
      </c>
      <c r="L19" s="1"/>
      <c r="M19" s="5" t="s">
        <v>12</v>
      </c>
      <c r="N19" s="5" t="s">
        <v>1</v>
      </c>
      <c r="O19" s="5" t="s">
        <v>3</v>
      </c>
      <c r="P19" s="5" t="s">
        <v>2</v>
      </c>
      <c r="Q19" s="3" t="s">
        <v>6</v>
      </c>
      <c r="R19" s="1"/>
    </row>
    <row r="20" spans="1:18" x14ac:dyDescent="0.25">
      <c r="A20" t="s">
        <v>13</v>
      </c>
      <c r="B20" s="1">
        <v>50707</v>
      </c>
      <c r="C20" s="1">
        <v>1209</v>
      </c>
      <c r="D20" s="1">
        <v>-8305</v>
      </c>
      <c r="E20" s="1">
        <v>1175</v>
      </c>
      <c r="F20" s="1">
        <v>1769</v>
      </c>
      <c r="G20" s="1">
        <v>0</v>
      </c>
      <c r="H20" s="1">
        <v>12857</v>
      </c>
      <c r="I20" s="1"/>
      <c r="J20" s="1"/>
      <c r="K20" s="1"/>
      <c r="L20" s="1"/>
      <c r="M20" s="1"/>
      <c r="N20" s="1"/>
      <c r="O20" s="1"/>
      <c r="P20" s="1"/>
      <c r="R20" s="1"/>
    </row>
    <row r="21" spans="1:18" x14ac:dyDescent="0.25">
      <c r="A21" t="s">
        <v>14</v>
      </c>
      <c r="B21" s="1">
        <v>53005</v>
      </c>
      <c r="C21" s="1">
        <v>1662</v>
      </c>
      <c r="D21" s="1">
        <v>-19053</v>
      </c>
      <c r="E21" s="1">
        <v>1175</v>
      </c>
      <c r="F21" s="1">
        <v>1838</v>
      </c>
      <c r="G21" s="1">
        <v>0</v>
      </c>
      <c r="H21" s="1">
        <v>11726</v>
      </c>
      <c r="I21" s="1"/>
      <c r="J21" s="1"/>
      <c r="K21" s="1"/>
      <c r="L21" s="1"/>
      <c r="M21" s="1"/>
      <c r="N21" s="1"/>
      <c r="O21" s="1"/>
      <c r="P21" s="1"/>
      <c r="R21" s="1"/>
    </row>
    <row r="22" spans="1:18" x14ac:dyDescent="0.25">
      <c r="A22" t="s">
        <v>15</v>
      </c>
      <c r="B22" s="1">
        <v>51507</v>
      </c>
      <c r="C22" s="1">
        <v>5997</v>
      </c>
      <c r="D22" s="1">
        <v>-16584</v>
      </c>
      <c r="E22" s="1">
        <v>1175</v>
      </c>
      <c r="F22" s="1">
        <v>1604</v>
      </c>
      <c r="G22" s="1">
        <v>2051</v>
      </c>
      <c r="H22" s="1">
        <v>2656</v>
      </c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x14ac:dyDescent="0.25">
      <c r="A23" t="s">
        <v>16</v>
      </c>
      <c r="B23" s="1">
        <v>43386</v>
      </c>
      <c r="C23" s="1">
        <v>3397</v>
      </c>
      <c r="D23" s="1">
        <v>-15966</v>
      </c>
      <c r="E23" s="1">
        <v>1175</v>
      </c>
      <c r="F23" s="1">
        <v>1160</v>
      </c>
      <c r="G23" s="1">
        <v>0</v>
      </c>
      <c r="H23" s="1">
        <v>2825</v>
      </c>
      <c r="I23" s="1"/>
      <c r="J23" s="1"/>
      <c r="K23" s="1"/>
      <c r="L23" s="1"/>
      <c r="M23" s="1"/>
      <c r="N23" s="1"/>
      <c r="O23" s="1"/>
      <c r="P23" s="1"/>
      <c r="R23" s="1"/>
    </row>
    <row r="24" spans="1:18" x14ac:dyDescent="0.25">
      <c r="A24" t="s">
        <v>17</v>
      </c>
      <c r="B24" s="1">
        <v>33046</v>
      </c>
      <c r="C24" s="1">
        <v>3626</v>
      </c>
      <c r="D24" s="1">
        <v>-15693</v>
      </c>
      <c r="E24" s="1">
        <v>1175</v>
      </c>
      <c r="F24" s="1">
        <v>1625</v>
      </c>
      <c r="G24" s="1">
        <v>0</v>
      </c>
      <c r="H24" s="1">
        <v>2699</v>
      </c>
      <c r="I24" s="1"/>
      <c r="J24" s="1"/>
      <c r="K24" s="1"/>
      <c r="L24" s="1"/>
      <c r="M24" s="1"/>
      <c r="N24" s="1"/>
      <c r="O24" s="1"/>
      <c r="P24" s="1"/>
      <c r="R24" s="1"/>
    </row>
    <row r="25" spans="1:18" x14ac:dyDescent="0.25">
      <c r="A25" t="s">
        <v>18</v>
      </c>
      <c r="B25" s="1">
        <v>13556</v>
      </c>
      <c r="C25" s="1">
        <v>5812</v>
      </c>
      <c r="D25" s="1">
        <v>-5034</v>
      </c>
      <c r="E25" s="1">
        <v>1175</v>
      </c>
      <c r="F25" s="1">
        <v>1835</v>
      </c>
      <c r="G25" s="1">
        <v>5926</v>
      </c>
      <c r="H25" s="1">
        <v>2685</v>
      </c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x14ac:dyDescent="0.25">
      <c r="A26" t="s">
        <v>19</v>
      </c>
      <c r="B26" s="1">
        <v>22297</v>
      </c>
      <c r="C26" s="1">
        <v>2809</v>
      </c>
      <c r="D26" s="1">
        <v>-16399</v>
      </c>
      <c r="E26" s="1">
        <v>1175</v>
      </c>
      <c r="F26" s="1">
        <v>1401</v>
      </c>
      <c r="G26" s="1">
        <v>0</v>
      </c>
      <c r="H26" s="1">
        <v>7221</v>
      </c>
      <c r="I26" s="1"/>
      <c r="J26" s="1"/>
      <c r="K26" s="1"/>
      <c r="L26" s="1"/>
      <c r="M26" s="1"/>
      <c r="N26" s="1"/>
      <c r="O26" s="1"/>
      <c r="P26" s="1"/>
      <c r="R26" s="1"/>
    </row>
    <row r="27" spans="1:18" x14ac:dyDescent="0.25">
      <c r="A27" t="s">
        <v>20</v>
      </c>
      <c r="B27" s="1">
        <v>22100</v>
      </c>
      <c r="C27" s="1">
        <v>1743</v>
      </c>
      <c r="D27" s="1">
        <v>-10151</v>
      </c>
      <c r="E27" s="1">
        <v>1175</v>
      </c>
      <c r="F27" s="1">
        <v>1371</v>
      </c>
      <c r="G27" s="1">
        <v>0</v>
      </c>
      <c r="H27" s="1">
        <v>10413</v>
      </c>
      <c r="I27" s="1"/>
      <c r="J27" s="1"/>
      <c r="K27" s="1"/>
      <c r="L27" s="1"/>
      <c r="M27" s="1"/>
      <c r="N27" s="1"/>
      <c r="O27" s="1"/>
      <c r="P27" s="1"/>
      <c r="R27" s="1"/>
    </row>
    <row r="28" spans="1:18" x14ac:dyDescent="0.25">
      <c r="A28" t="s">
        <v>21</v>
      </c>
      <c r="B28" s="1">
        <v>67804</v>
      </c>
      <c r="C28" s="1">
        <v>1003</v>
      </c>
      <c r="D28" s="1">
        <v>-46409</v>
      </c>
      <c r="E28" s="1">
        <v>1175</v>
      </c>
      <c r="F28" s="1">
        <v>1052</v>
      </c>
      <c r="G28" s="1">
        <v>3294</v>
      </c>
      <c r="H28" s="1">
        <v>10648</v>
      </c>
      <c r="I28" s="1"/>
      <c r="J28" s="1"/>
      <c r="K28" s="1"/>
      <c r="L28" s="1"/>
      <c r="M28" s="1"/>
      <c r="N28" s="1"/>
      <c r="O28" s="1"/>
      <c r="P28" s="1"/>
      <c r="Q28" s="1"/>
      <c r="R28" s="6"/>
    </row>
    <row r="29" spans="1:18" x14ac:dyDescent="0.25">
      <c r="A29" t="s">
        <v>22</v>
      </c>
      <c r="B29" s="1">
        <v>69586</v>
      </c>
      <c r="C29" s="1">
        <v>988</v>
      </c>
      <c r="D29" s="1">
        <v>-53598</v>
      </c>
      <c r="E29" s="1">
        <v>1175</v>
      </c>
      <c r="F29" s="1">
        <v>1101</v>
      </c>
      <c r="G29" s="1">
        <v>0</v>
      </c>
      <c r="H29" s="1">
        <v>11014</v>
      </c>
      <c r="I29" s="1"/>
      <c r="J29" s="1"/>
      <c r="K29" s="1"/>
      <c r="L29" s="1"/>
      <c r="M29" s="1"/>
      <c r="N29" s="1"/>
      <c r="O29" s="1"/>
      <c r="P29" s="1"/>
    </row>
    <row r="30" spans="1:18" x14ac:dyDescent="0.25">
      <c r="A30" t="s">
        <v>23</v>
      </c>
      <c r="B30" s="1">
        <v>56287</v>
      </c>
      <c r="C30" s="1">
        <v>971</v>
      </c>
      <c r="D30" s="1">
        <v>-24044</v>
      </c>
      <c r="E30" s="1">
        <v>1175</v>
      </c>
      <c r="F30" s="1">
        <v>994</v>
      </c>
      <c r="G30" s="1">
        <v>0</v>
      </c>
      <c r="H30" s="1">
        <v>10949</v>
      </c>
      <c r="I30" s="1"/>
      <c r="J30" s="1"/>
      <c r="K30" s="1"/>
      <c r="L30" s="1"/>
      <c r="M30" s="1"/>
      <c r="N30" s="1"/>
      <c r="O30" s="1"/>
      <c r="P30" s="1"/>
    </row>
    <row r="31" spans="1:18" x14ac:dyDescent="0.25">
      <c r="A31" t="s">
        <v>24</v>
      </c>
      <c r="B31" s="5">
        <v>51765</v>
      </c>
      <c r="C31" s="5">
        <v>935</v>
      </c>
      <c r="D31" s="5">
        <v>-26790</v>
      </c>
      <c r="E31" s="5">
        <v>1175</v>
      </c>
      <c r="F31" s="5">
        <v>976</v>
      </c>
      <c r="G31" s="5">
        <v>2155</v>
      </c>
      <c r="H31" s="5">
        <v>10949</v>
      </c>
      <c r="I31" s="1"/>
      <c r="J31" s="5"/>
      <c r="K31" s="5"/>
      <c r="L31" s="1"/>
      <c r="M31" s="5"/>
      <c r="N31" s="5"/>
      <c r="O31" s="5"/>
      <c r="P31" s="5"/>
      <c r="Q31" s="7"/>
    </row>
    <row r="32" spans="1:18" x14ac:dyDescent="0.25">
      <c r="A32" t="s">
        <v>25</v>
      </c>
      <c r="B32" s="1">
        <f t="shared" ref="B32:H32" si="1">SUM(B20:B31)</f>
        <v>535046</v>
      </c>
      <c r="C32" s="1">
        <f t="shared" si="1"/>
        <v>30152</v>
      </c>
      <c r="D32" s="1">
        <f t="shared" si="1"/>
        <v>-258026</v>
      </c>
      <c r="E32" s="1">
        <f t="shared" si="1"/>
        <v>14100</v>
      </c>
      <c r="F32" s="1">
        <f t="shared" si="1"/>
        <v>16726</v>
      </c>
      <c r="G32" s="1">
        <f t="shared" si="1"/>
        <v>13426</v>
      </c>
      <c r="H32" s="1">
        <f t="shared" si="1"/>
        <v>96642</v>
      </c>
      <c r="I32" s="1"/>
      <c r="J32" s="1">
        <f>SUM(J20:J31)</f>
        <v>0</v>
      </c>
      <c r="K32" s="1">
        <f>SUM(K20:K31)</f>
        <v>0</v>
      </c>
      <c r="L32" s="1"/>
      <c r="M32" s="1">
        <f>SUM(M20:M31)</f>
        <v>0</v>
      </c>
      <c r="N32" s="1">
        <f>SUM(N20:N31)</f>
        <v>0</v>
      </c>
      <c r="O32" s="1">
        <f>SUM(O20:O31)</f>
        <v>0</v>
      </c>
      <c r="P32" s="1">
        <f>SUM(P20:P31)</f>
        <v>0</v>
      </c>
      <c r="Q32" s="1">
        <f>SUM(Q20:Q31)</f>
        <v>0</v>
      </c>
    </row>
    <row r="33" spans="1:15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25">
      <c r="B40" s="4" t="s">
        <v>10</v>
      </c>
      <c r="C40" s="4"/>
      <c r="D40" s="4"/>
      <c r="E40" s="4"/>
      <c r="F40" s="4"/>
      <c r="G40" s="4"/>
      <c r="H40" s="4"/>
      <c r="I40" s="4">
        <v>37000</v>
      </c>
      <c r="J40" s="28">
        <f>SUM(B54:I55)/I40</f>
        <v>8.7232432432432425</v>
      </c>
      <c r="K40" s="1"/>
      <c r="L40" s="1"/>
      <c r="M40" s="1"/>
      <c r="N40" s="1"/>
      <c r="O40" s="1"/>
    </row>
    <row r="41" spans="1:15" x14ac:dyDescent="0.25">
      <c r="B41" s="5" t="s">
        <v>0</v>
      </c>
      <c r="C41" s="5" t="s">
        <v>1</v>
      </c>
      <c r="D41" s="5" t="s">
        <v>3</v>
      </c>
      <c r="E41" s="5" t="s">
        <v>2</v>
      </c>
      <c r="F41" s="5" t="s">
        <v>5</v>
      </c>
      <c r="G41" s="5" t="s">
        <v>3</v>
      </c>
      <c r="H41" s="5" t="s">
        <v>6</v>
      </c>
      <c r="I41" s="5" t="s">
        <v>7</v>
      </c>
      <c r="J41" s="1"/>
      <c r="K41" s="1"/>
      <c r="L41" s="1"/>
      <c r="M41" s="1"/>
      <c r="N41" s="1"/>
      <c r="O41" s="1"/>
    </row>
    <row r="42" spans="1:15" x14ac:dyDescent="0.25">
      <c r="A42" t="s">
        <v>13</v>
      </c>
      <c r="B42" s="1">
        <v>68667</v>
      </c>
      <c r="C42" s="1">
        <v>3537</v>
      </c>
      <c r="D42" s="1">
        <v>581</v>
      </c>
      <c r="E42" s="1">
        <v>1193</v>
      </c>
      <c r="F42" s="1">
        <v>-25346</v>
      </c>
      <c r="G42" s="1">
        <v>212</v>
      </c>
      <c r="H42" s="1">
        <v>0</v>
      </c>
      <c r="I42" s="1">
        <v>3923</v>
      </c>
      <c r="J42" s="1"/>
      <c r="K42" s="1"/>
      <c r="L42" s="1"/>
      <c r="M42" s="1"/>
      <c r="N42" s="1"/>
      <c r="O42" s="1"/>
    </row>
    <row r="43" spans="1:15" x14ac:dyDescent="0.25">
      <c r="A43" t="s">
        <v>14</v>
      </c>
      <c r="B43" s="1">
        <v>61711</v>
      </c>
      <c r="C43" s="1">
        <v>3359</v>
      </c>
      <c r="D43" s="1">
        <v>619</v>
      </c>
      <c r="E43" s="1">
        <v>1193</v>
      </c>
      <c r="F43" s="1">
        <v>-27021</v>
      </c>
      <c r="G43" s="1">
        <v>174</v>
      </c>
      <c r="H43" s="1">
        <v>0</v>
      </c>
      <c r="I43" s="1">
        <v>4772</v>
      </c>
      <c r="J43" s="1"/>
      <c r="K43" s="1"/>
      <c r="L43" s="1"/>
      <c r="M43" s="1"/>
      <c r="N43" s="1"/>
      <c r="O43" s="1"/>
    </row>
    <row r="44" spans="1:15" x14ac:dyDescent="0.25">
      <c r="A44" t="s">
        <v>15</v>
      </c>
      <c r="B44" s="1">
        <v>60346</v>
      </c>
      <c r="C44" s="1">
        <v>2550</v>
      </c>
      <c r="D44" s="1">
        <v>709</v>
      </c>
      <c r="E44" s="1">
        <v>1193</v>
      </c>
      <c r="F44" s="1">
        <v>-21565</v>
      </c>
      <c r="G44" s="1">
        <v>214</v>
      </c>
      <c r="H44" s="1">
        <v>2054</v>
      </c>
      <c r="I44" s="1">
        <v>4206</v>
      </c>
      <c r="J44" s="1"/>
      <c r="K44" s="1"/>
      <c r="L44" s="1"/>
      <c r="M44" s="1"/>
      <c r="N44" s="1"/>
      <c r="O44" s="1"/>
    </row>
    <row r="45" spans="1:15" x14ac:dyDescent="0.25">
      <c r="A45" t="s">
        <v>16</v>
      </c>
      <c r="B45" s="1">
        <v>48697</v>
      </c>
      <c r="C45" s="1">
        <v>2088</v>
      </c>
      <c r="D45" s="1">
        <v>675</v>
      </c>
      <c r="E45" s="1">
        <v>1193</v>
      </c>
      <c r="F45" s="1">
        <v>-30534</v>
      </c>
      <c r="G45" s="1">
        <v>167</v>
      </c>
      <c r="H45" s="1">
        <v>0</v>
      </c>
      <c r="I45" s="1">
        <v>3962</v>
      </c>
      <c r="J45" s="1"/>
      <c r="K45" s="1"/>
      <c r="L45" s="1"/>
      <c r="M45" s="1"/>
      <c r="N45" s="1"/>
      <c r="O45" s="1"/>
    </row>
    <row r="46" spans="1:15" x14ac:dyDescent="0.25">
      <c r="A46" t="s">
        <v>17</v>
      </c>
      <c r="B46" s="1">
        <v>38931</v>
      </c>
      <c r="C46" s="1">
        <v>2398</v>
      </c>
      <c r="D46" s="1">
        <v>661</v>
      </c>
      <c r="E46" s="1">
        <v>1193</v>
      </c>
      <c r="F46" s="1">
        <v>-32768</v>
      </c>
      <c r="G46" s="1">
        <v>160</v>
      </c>
      <c r="H46" s="1">
        <v>0</v>
      </c>
      <c r="I46" s="1">
        <v>4528</v>
      </c>
      <c r="J46" s="1"/>
      <c r="K46" s="1"/>
      <c r="L46" s="1"/>
      <c r="M46" s="1"/>
      <c r="N46" s="1"/>
      <c r="O46" s="1"/>
    </row>
    <row r="47" spans="1:15" x14ac:dyDescent="0.25">
      <c r="A47" t="s">
        <v>18</v>
      </c>
      <c r="B47" s="1">
        <v>18557</v>
      </c>
      <c r="C47" s="1">
        <v>2728</v>
      </c>
      <c r="D47" s="1">
        <v>617</v>
      </c>
      <c r="E47" s="1">
        <v>1193</v>
      </c>
      <c r="F47" s="1">
        <v>-27158</v>
      </c>
      <c r="G47" s="1">
        <v>175</v>
      </c>
      <c r="H47" s="1">
        <v>7313</v>
      </c>
      <c r="I47" s="1">
        <v>4479</v>
      </c>
      <c r="J47" s="1"/>
      <c r="K47" s="1"/>
      <c r="L47" s="1"/>
      <c r="M47" s="1"/>
      <c r="N47" s="1"/>
      <c r="O47" s="1"/>
    </row>
    <row r="48" spans="1:15" x14ac:dyDescent="0.25">
      <c r="A48" t="s">
        <v>19</v>
      </c>
      <c r="B48" s="1">
        <v>23942</v>
      </c>
      <c r="C48" s="1">
        <v>2472</v>
      </c>
      <c r="D48" s="1">
        <v>680</v>
      </c>
      <c r="E48" s="1">
        <v>1193</v>
      </c>
      <c r="F48" s="1">
        <v>-24708</v>
      </c>
      <c r="G48" s="1">
        <v>195</v>
      </c>
      <c r="H48" s="1">
        <v>0</v>
      </c>
      <c r="I48" s="1">
        <v>4079</v>
      </c>
      <c r="J48" s="1"/>
      <c r="K48" s="1"/>
      <c r="L48" s="1"/>
      <c r="M48" s="1"/>
      <c r="N48" s="1"/>
      <c r="O48" s="1"/>
    </row>
    <row r="49" spans="1:17" x14ac:dyDescent="0.25">
      <c r="A49" t="s">
        <v>20</v>
      </c>
      <c r="B49" s="1">
        <v>24065</v>
      </c>
      <c r="C49" s="1">
        <v>2382</v>
      </c>
      <c r="D49" s="1">
        <v>647</v>
      </c>
      <c r="E49" s="1">
        <v>1193</v>
      </c>
      <c r="F49" s="1">
        <v>-37169</v>
      </c>
      <c r="G49" s="1">
        <v>145</v>
      </c>
      <c r="H49" s="1">
        <v>0</v>
      </c>
      <c r="I49" s="1">
        <v>2674</v>
      </c>
      <c r="J49" s="1"/>
      <c r="K49" s="1"/>
      <c r="L49" s="1"/>
      <c r="M49" s="1"/>
      <c r="N49" s="1"/>
      <c r="O49" s="1"/>
    </row>
    <row r="50" spans="1:17" x14ac:dyDescent="0.25">
      <c r="A50" t="s">
        <v>21</v>
      </c>
      <c r="B50" s="1">
        <f>59471-8000</f>
        <v>51471</v>
      </c>
      <c r="C50" s="1">
        <v>2280</v>
      </c>
      <c r="D50" s="1">
        <v>625</v>
      </c>
      <c r="E50" s="1">
        <v>1193</v>
      </c>
      <c r="F50" s="1">
        <v>-32368</v>
      </c>
      <c r="G50" s="1">
        <v>165</v>
      </c>
      <c r="H50" s="1">
        <v>10475</v>
      </c>
      <c r="I50" s="1">
        <v>4557</v>
      </c>
      <c r="J50" s="1"/>
      <c r="K50" s="1"/>
      <c r="L50" s="1"/>
      <c r="M50" s="1"/>
      <c r="N50" s="1"/>
      <c r="O50" s="1"/>
    </row>
    <row r="51" spans="1:17" x14ac:dyDescent="0.25">
      <c r="A51" t="s">
        <v>22</v>
      </c>
      <c r="B51" s="1">
        <f>63548-8000</f>
        <v>55548</v>
      </c>
      <c r="C51" s="1">
        <v>2105</v>
      </c>
      <c r="D51" s="1">
        <v>625</v>
      </c>
      <c r="E51" s="1">
        <v>1193</v>
      </c>
      <c r="F51" s="1">
        <v>-41338</v>
      </c>
      <c r="G51" s="1">
        <v>165</v>
      </c>
      <c r="H51" s="1">
        <v>0</v>
      </c>
      <c r="I51" s="1">
        <v>4567</v>
      </c>
      <c r="J51" s="1"/>
      <c r="K51" s="1"/>
      <c r="L51" s="1"/>
      <c r="M51" s="1"/>
      <c r="N51" s="1"/>
      <c r="O51" s="1"/>
    </row>
    <row r="52" spans="1:17" x14ac:dyDescent="0.25">
      <c r="A52" t="s">
        <v>23</v>
      </c>
      <c r="B52" s="1">
        <f>66714-8000</f>
        <v>58714</v>
      </c>
      <c r="C52" s="1">
        <v>1805</v>
      </c>
      <c r="D52" s="1">
        <v>625</v>
      </c>
      <c r="E52" s="1">
        <v>1193</v>
      </c>
      <c r="F52" s="1">
        <v>-40496</v>
      </c>
      <c r="G52" s="1">
        <v>165</v>
      </c>
      <c r="H52" s="1">
        <v>0</v>
      </c>
      <c r="I52" s="1">
        <v>4587</v>
      </c>
      <c r="J52" s="1"/>
      <c r="K52" s="1"/>
      <c r="L52" s="1"/>
      <c r="M52" s="1"/>
      <c r="N52" s="1"/>
      <c r="O52" s="1"/>
    </row>
    <row r="53" spans="1:17" x14ac:dyDescent="0.25">
      <c r="A53" t="s">
        <v>24</v>
      </c>
      <c r="B53" s="5">
        <f>66714-8000</f>
        <v>58714</v>
      </c>
      <c r="C53" s="5">
        <v>1790</v>
      </c>
      <c r="D53" s="5">
        <v>625</v>
      </c>
      <c r="E53" s="5">
        <v>1193</v>
      </c>
      <c r="F53" s="5">
        <v>-40496</v>
      </c>
      <c r="G53" s="5">
        <v>165</v>
      </c>
      <c r="H53" s="5">
        <v>10000</v>
      </c>
      <c r="I53" s="5">
        <v>4587</v>
      </c>
      <c r="J53" s="1"/>
      <c r="K53" s="1"/>
      <c r="L53" s="1"/>
      <c r="M53" s="1"/>
      <c r="N53" s="1"/>
      <c r="O53" s="1"/>
    </row>
    <row r="54" spans="1:17" x14ac:dyDescent="0.25">
      <c r="A54" t="s">
        <v>25</v>
      </c>
      <c r="B54" s="1">
        <f t="shared" ref="B54:I54" si="2">SUM(B42:B53)</f>
        <v>569363</v>
      </c>
      <c r="C54" s="1">
        <f t="shared" si="2"/>
        <v>29494</v>
      </c>
      <c r="D54" s="1">
        <f t="shared" si="2"/>
        <v>7689</v>
      </c>
      <c r="E54" s="1">
        <f t="shared" si="2"/>
        <v>14316</v>
      </c>
      <c r="F54" s="1">
        <f t="shared" si="2"/>
        <v>-380967</v>
      </c>
      <c r="G54" s="1">
        <f t="shared" si="2"/>
        <v>2102</v>
      </c>
      <c r="H54" s="1">
        <f t="shared" si="2"/>
        <v>29842</v>
      </c>
      <c r="I54" s="1">
        <f t="shared" si="2"/>
        <v>50921</v>
      </c>
      <c r="J54" s="1"/>
      <c r="K54" s="1"/>
      <c r="L54" s="1"/>
      <c r="M54" s="1"/>
      <c r="N54" s="1"/>
      <c r="O54" s="1"/>
    </row>
    <row r="55" spans="1:17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7" x14ac:dyDescent="0.25">
      <c r="B56" s="1">
        <v>84000</v>
      </c>
      <c r="C56" s="1">
        <f t="shared" ref="C56:H56" si="3">C54/2</f>
        <v>14747</v>
      </c>
      <c r="D56" s="1">
        <f t="shared" si="3"/>
        <v>3844.5</v>
      </c>
      <c r="E56" s="1">
        <f t="shared" si="3"/>
        <v>7158</v>
      </c>
      <c r="F56" s="1"/>
      <c r="G56" s="1">
        <f t="shared" si="3"/>
        <v>1051</v>
      </c>
      <c r="H56" s="1">
        <f t="shared" si="3"/>
        <v>14921</v>
      </c>
      <c r="I56" s="1"/>
      <c r="J56" s="28">
        <f>SUM(B56:H56)/18700</f>
        <v>6.72307486631016</v>
      </c>
      <c r="K56" s="1"/>
      <c r="L56" s="1"/>
      <c r="M56" s="1"/>
      <c r="N56" s="1"/>
      <c r="O56" s="1"/>
    </row>
    <row r="57" spans="1:17" x14ac:dyDescent="0.25">
      <c r="B57" s="1">
        <f>B54-B56</f>
        <v>485363</v>
      </c>
      <c r="C57" s="1">
        <f t="shared" ref="C57:I57" si="4">C54-C56</f>
        <v>14747</v>
      </c>
      <c r="D57" s="1">
        <f t="shared" si="4"/>
        <v>3844.5</v>
      </c>
      <c r="E57" s="1">
        <f t="shared" si="4"/>
        <v>7158</v>
      </c>
      <c r="F57" s="1">
        <f t="shared" si="4"/>
        <v>-380967</v>
      </c>
      <c r="G57" s="1">
        <f t="shared" si="4"/>
        <v>1051</v>
      </c>
      <c r="H57" s="1">
        <f t="shared" si="4"/>
        <v>14921</v>
      </c>
      <c r="I57" s="1">
        <f t="shared" si="4"/>
        <v>50921</v>
      </c>
      <c r="J57" s="28">
        <f>SUM(B57:I57)/18300</f>
        <v>10.767131147540983</v>
      </c>
      <c r="K57" s="1"/>
      <c r="L57" s="1"/>
      <c r="M57" s="1"/>
      <c r="N57" s="1"/>
      <c r="O57" s="1"/>
    </row>
    <row r="58" spans="1:17" x14ac:dyDescent="0.25">
      <c r="B58" s="4" t="s">
        <v>26</v>
      </c>
      <c r="C58" s="4" t="s">
        <v>27</v>
      </c>
      <c r="D58" s="4"/>
      <c r="E58" s="4"/>
      <c r="F58" s="4"/>
      <c r="G58" s="4"/>
      <c r="H58" s="4">
        <v>124900</v>
      </c>
      <c r="I58" s="28">
        <f>SUM(B72:H72)/H58</f>
        <v>17.52396317053643</v>
      </c>
      <c r="J58" s="4" t="s">
        <v>28</v>
      </c>
      <c r="K58" s="4"/>
      <c r="L58" s="4"/>
      <c r="M58" s="4"/>
      <c r="N58" s="4"/>
      <c r="O58" s="4"/>
      <c r="P58" s="2">
        <v>129212</v>
      </c>
      <c r="Q58" s="28">
        <f>SUM(J72:P72)/P58</f>
        <v>5.9655914311364269</v>
      </c>
    </row>
    <row r="59" spans="1:17" x14ac:dyDescent="0.25">
      <c r="B59" s="5" t="s">
        <v>0</v>
      </c>
      <c r="C59" s="5" t="s">
        <v>1</v>
      </c>
      <c r="D59" s="5" t="s">
        <v>5</v>
      </c>
      <c r="E59" s="5" t="s">
        <v>3</v>
      </c>
      <c r="F59" s="5" t="s">
        <v>2</v>
      </c>
      <c r="G59" s="5" t="s">
        <v>6</v>
      </c>
      <c r="H59" s="5" t="s">
        <v>7</v>
      </c>
      <c r="I59" s="1"/>
      <c r="J59" s="5" t="s">
        <v>0</v>
      </c>
      <c r="K59" s="5" t="s">
        <v>1</v>
      </c>
      <c r="L59" s="5" t="s">
        <v>5</v>
      </c>
      <c r="M59" s="5" t="s">
        <v>3</v>
      </c>
      <c r="N59" s="5" t="s">
        <v>2</v>
      </c>
      <c r="O59" s="5" t="s">
        <v>6</v>
      </c>
      <c r="P59" s="5" t="s">
        <v>7</v>
      </c>
    </row>
    <row r="60" spans="1:17" x14ac:dyDescent="0.25">
      <c r="A60" t="s">
        <v>13</v>
      </c>
      <c r="B60" s="1">
        <f t="shared" ref="B60:B71" si="5">B4+G4</f>
        <v>264342</v>
      </c>
      <c r="C60" s="1">
        <f t="shared" ref="C60:C71" si="6">C4+H4</f>
        <v>95156</v>
      </c>
      <c r="D60" s="1">
        <f t="shared" ref="D60:D71" si="7">I4</f>
        <v>-43714</v>
      </c>
      <c r="E60" s="1">
        <f t="shared" ref="E60:E71" si="8">E4+K4</f>
        <v>21932</v>
      </c>
      <c r="F60" s="1">
        <f t="shared" ref="F60:F71" si="9">D4+J4</f>
        <v>3500</v>
      </c>
      <c r="G60" s="1">
        <f t="shared" ref="G60:G71" si="10">L4</f>
        <v>268</v>
      </c>
      <c r="H60" s="1">
        <f t="shared" ref="H60:H71" si="11">M4</f>
        <v>36662</v>
      </c>
      <c r="I60" s="1"/>
      <c r="J60" s="1">
        <f t="shared" ref="J60:J71" si="12">B20+J20+M20+B42</f>
        <v>119374</v>
      </c>
      <c r="K60" s="1">
        <f t="shared" ref="K60:K71" si="13">C20+N20+C42</f>
        <v>4746</v>
      </c>
      <c r="L60" s="1">
        <f t="shared" ref="L60:L71" si="14">D20+F42</f>
        <v>-33651</v>
      </c>
      <c r="M60" s="1">
        <f t="shared" ref="M60:M71" si="15">D42+F20+O20+G42</f>
        <v>2562</v>
      </c>
      <c r="N60" s="1">
        <f t="shared" ref="N60:N71" si="16">E20+K20+P20+E42</f>
        <v>2368</v>
      </c>
      <c r="O60" s="1">
        <f>G20+H42</f>
        <v>0</v>
      </c>
      <c r="P60" s="1">
        <f>H20+I42</f>
        <v>16780</v>
      </c>
    </row>
    <row r="61" spans="1:17" x14ac:dyDescent="0.25">
      <c r="A61" t="s">
        <v>14</v>
      </c>
      <c r="B61" s="1">
        <f t="shared" si="5"/>
        <v>191247</v>
      </c>
      <c r="C61" s="1">
        <f t="shared" si="6"/>
        <v>86701</v>
      </c>
      <c r="D61" s="1">
        <f t="shared" si="7"/>
        <v>-23932</v>
      </c>
      <c r="E61" s="1">
        <f t="shared" si="8"/>
        <v>21068</v>
      </c>
      <c r="F61" s="1">
        <f t="shared" si="9"/>
        <v>3500</v>
      </c>
      <c r="G61" s="1">
        <f t="shared" si="10"/>
        <v>242</v>
      </c>
      <c r="H61" s="1">
        <f t="shared" si="11"/>
        <v>31002</v>
      </c>
      <c r="J61" s="1">
        <f t="shared" si="12"/>
        <v>114716</v>
      </c>
      <c r="K61" s="1">
        <f t="shared" si="13"/>
        <v>5021</v>
      </c>
      <c r="L61" s="1">
        <f t="shared" si="14"/>
        <v>-46074</v>
      </c>
      <c r="M61" s="1">
        <f t="shared" si="15"/>
        <v>2631</v>
      </c>
      <c r="N61" s="1">
        <f t="shared" si="16"/>
        <v>2368</v>
      </c>
      <c r="O61" s="1">
        <f>G21+H43</f>
        <v>0</v>
      </c>
      <c r="P61" s="1">
        <f>H21+I43</f>
        <v>16498</v>
      </c>
    </row>
    <row r="62" spans="1:17" x14ac:dyDescent="0.25">
      <c r="A62" t="s">
        <v>15</v>
      </c>
      <c r="B62" s="1">
        <f t="shared" si="5"/>
        <v>209063</v>
      </c>
      <c r="C62" s="1">
        <f t="shared" si="6"/>
        <v>24069</v>
      </c>
      <c r="D62" s="1">
        <f t="shared" si="7"/>
        <v>-13312</v>
      </c>
      <c r="E62" s="1">
        <f t="shared" si="8"/>
        <v>12575</v>
      </c>
      <c r="F62" s="1">
        <f t="shared" si="9"/>
        <v>3500</v>
      </c>
      <c r="G62" s="1">
        <f t="shared" si="10"/>
        <v>1900</v>
      </c>
      <c r="H62" s="1">
        <f t="shared" si="11"/>
        <v>31862</v>
      </c>
      <c r="J62" s="1">
        <f t="shared" si="12"/>
        <v>111853</v>
      </c>
      <c r="K62" s="1">
        <f t="shared" si="13"/>
        <v>8547</v>
      </c>
      <c r="L62" s="1">
        <f t="shared" si="14"/>
        <v>-38149</v>
      </c>
      <c r="M62" s="1">
        <f t="shared" si="15"/>
        <v>2527</v>
      </c>
      <c r="N62" s="1">
        <f t="shared" si="16"/>
        <v>2368</v>
      </c>
      <c r="O62" s="1">
        <f>G22+H44+Q22</f>
        <v>4105</v>
      </c>
      <c r="P62" s="1">
        <f t="shared" ref="P62:P71" si="17">H22+I44</f>
        <v>6862</v>
      </c>
    </row>
    <row r="63" spans="1:17" x14ac:dyDescent="0.25">
      <c r="A63" t="s">
        <v>16</v>
      </c>
      <c r="B63" s="1">
        <f t="shared" si="5"/>
        <v>173727</v>
      </c>
      <c r="C63" s="1">
        <f t="shared" si="6"/>
        <v>2539</v>
      </c>
      <c r="D63" s="1">
        <f t="shared" si="7"/>
        <v>-98887</v>
      </c>
      <c r="E63" s="1">
        <f t="shared" si="8"/>
        <v>4288</v>
      </c>
      <c r="F63" s="1">
        <f t="shared" si="9"/>
        <v>3500</v>
      </c>
      <c r="G63" s="1">
        <f t="shared" si="10"/>
        <v>2463</v>
      </c>
      <c r="H63" s="1">
        <f t="shared" si="11"/>
        <v>26690</v>
      </c>
      <c r="J63" s="1">
        <f t="shared" si="12"/>
        <v>92083</v>
      </c>
      <c r="K63" s="1">
        <f t="shared" si="13"/>
        <v>5485</v>
      </c>
      <c r="L63" s="1">
        <f t="shared" si="14"/>
        <v>-46500</v>
      </c>
      <c r="M63" s="1">
        <f t="shared" si="15"/>
        <v>2002</v>
      </c>
      <c r="N63" s="1">
        <f t="shared" si="16"/>
        <v>2368</v>
      </c>
      <c r="O63" s="1">
        <f>G23+H45</f>
        <v>0</v>
      </c>
      <c r="P63" s="1">
        <f t="shared" si="17"/>
        <v>6787</v>
      </c>
    </row>
    <row r="64" spans="1:17" x14ac:dyDescent="0.25">
      <c r="A64" t="s">
        <v>17</v>
      </c>
      <c r="B64" s="1">
        <f t="shared" si="5"/>
        <v>158994</v>
      </c>
      <c r="C64" s="1">
        <f t="shared" si="6"/>
        <v>2899</v>
      </c>
      <c r="D64" s="1">
        <f t="shared" si="7"/>
        <v>-121419</v>
      </c>
      <c r="E64" s="1">
        <f t="shared" si="8"/>
        <v>4478</v>
      </c>
      <c r="F64" s="1">
        <f t="shared" si="9"/>
        <v>3500</v>
      </c>
      <c r="G64" s="1">
        <f t="shared" si="10"/>
        <v>2895</v>
      </c>
      <c r="H64" s="1">
        <f t="shared" si="11"/>
        <v>19285</v>
      </c>
      <c r="J64" s="1">
        <f t="shared" si="12"/>
        <v>71977</v>
      </c>
      <c r="K64" s="1">
        <f t="shared" si="13"/>
        <v>6024</v>
      </c>
      <c r="L64" s="1">
        <f t="shared" si="14"/>
        <v>-48461</v>
      </c>
      <c r="M64" s="1">
        <f t="shared" si="15"/>
        <v>2446</v>
      </c>
      <c r="N64" s="1">
        <f t="shared" si="16"/>
        <v>2368</v>
      </c>
      <c r="O64" s="1">
        <f>G24+H46</f>
        <v>0</v>
      </c>
      <c r="P64" s="1">
        <f t="shared" si="17"/>
        <v>7227</v>
      </c>
    </row>
    <row r="65" spans="1:19" x14ac:dyDescent="0.25">
      <c r="A65" t="s">
        <v>18</v>
      </c>
      <c r="B65" s="1">
        <f t="shared" si="5"/>
        <v>125679</v>
      </c>
      <c r="C65" s="1">
        <f t="shared" si="6"/>
        <v>2606</v>
      </c>
      <c r="D65" s="1">
        <f t="shared" si="7"/>
        <v>-91743</v>
      </c>
      <c r="E65" s="1">
        <f t="shared" si="8"/>
        <v>4376</v>
      </c>
      <c r="F65" s="1">
        <f t="shared" si="9"/>
        <v>3500</v>
      </c>
      <c r="G65" s="1">
        <f t="shared" si="10"/>
        <v>3797</v>
      </c>
      <c r="H65" s="1">
        <f t="shared" si="11"/>
        <v>20859</v>
      </c>
      <c r="J65" s="1">
        <f t="shared" si="12"/>
        <v>32113</v>
      </c>
      <c r="K65" s="1">
        <f t="shared" si="13"/>
        <v>8540</v>
      </c>
      <c r="L65" s="1">
        <f t="shared" si="14"/>
        <v>-32192</v>
      </c>
      <c r="M65" s="1">
        <f t="shared" si="15"/>
        <v>2627</v>
      </c>
      <c r="N65" s="1">
        <f t="shared" si="16"/>
        <v>2368</v>
      </c>
      <c r="O65" s="1">
        <f>G25+H47+Q25</f>
        <v>13239</v>
      </c>
      <c r="P65" s="1">
        <f t="shared" si="17"/>
        <v>7164</v>
      </c>
    </row>
    <row r="66" spans="1:19" x14ac:dyDescent="0.25">
      <c r="A66" t="s">
        <v>19</v>
      </c>
      <c r="B66" s="1">
        <f t="shared" si="5"/>
        <v>99131</v>
      </c>
      <c r="C66" s="1">
        <f t="shared" si="6"/>
        <v>4100</v>
      </c>
      <c r="D66" s="1">
        <f t="shared" si="7"/>
        <v>-74832</v>
      </c>
      <c r="E66" s="1">
        <f t="shared" si="8"/>
        <v>4563</v>
      </c>
      <c r="F66" s="1">
        <f t="shared" si="9"/>
        <v>3500</v>
      </c>
      <c r="G66" s="1">
        <f t="shared" si="10"/>
        <v>5571</v>
      </c>
      <c r="H66" s="1">
        <f t="shared" si="11"/>
        <v>17832</v>
      </c>
      <c r="J66" s="1">
        <f t="shared" si="12"/>
        <v>46239</v>
      </c>
      <c r="K66" s="1">
        <f t="shared" si="13"/>
        <v>5281</v>
      </c>
      <c r="L66" s="1">
        <f t="shared" si="14"/>
        <v>-41107</v>
      </c>
      <c r="M66" s="1">
        <f t="shared" si="15"/>
        <v>2276</v>
      </c>
      <c r="N66" s="1">
        <f t="shared" si="16"/>
        <v>2368</v>
      </c>
      <c r="O66" s="1">
        <f>G26+H48</f>
        <v>0</v>
      </c>
      <c r="P66" s="1">
        <f t="shared" si="17"/>
        <v>11300</v>
      </c>
    </row>
    <row r="67" spans="1:19" x14ac:dyDescent="0.25">
      <c r="A67" t="s">
        <v>20</v>
      </c>
      <c r="B67" s="1">
        <f t="shared" si="5"/>
        <v>108002</v>
      </c>
      <c r="C67" s="1">
        <f t="shared" si="6"/>
        <v>4123</v>
      </c>
      <c r="D67" s="1">
        <f t="shared" si="7"/>
        <v>-67086</v>
      </c>
      <c r="E67" s="1">
        <f t="shared" si="8"/>
        <v>4624</v>
      </c>
      <c r="F67" s="1">
        <f t="shared" si="9"/>
        <v>3500</v>
      </c>
      <c r="G67" s="1">
        <f t="shared" si="10"/>
        <v>1817</v>
      </c>
      <c r="H67" s="1">
        <f t="shared" si="11"/>
        <v>17675</v>
      </c>
      <c r="J67" s="1">
        <f t="shared" si="12"/>
        <v>46165</v>
      </c>
      <c r="K67" s="1">
        <f t="shared" si="13"/>
        <v>4125</v>
      </c>
      <c r="L67" s="1">
        <f t="shared" si="14"/>
        <v>-47320</v>
      </c>
      <c r="M67" s="1">
        <f t="shared" si="15"/>
        <v>2163</v>
      </c>
      <c r="N67" s="1">
        <f t="shared" si="16"/>
        <v>2368</v>
      </c>
      <c r="O67" s="1">
        <f>G27+H49</f>
        <v>0</v>
      </c>
      <c r="P67" s="1">
        <f t="shared" si="17"/>
        <v>13087</v>
      </c>
    </row>
    <row r="68" spans="1:19" x14ac:dyDescent="0.25">
      <c r="A68" t="s">
        <v>21</v>
      </c>
      <c r="B68" s="1">
        <f t="shared" si="5"/>
        <v>124777</v>
      </c>
      <c r="C68" s="1">
        <f t="shared" si="6"/>
        <v>3119</v>
      </c>
      <c r="D68" s="1">
        <f t="shared" si="7"/>
        <v>-53581</v>
      </c>
      <c r="E68" s="1">
        <f t="shared" si="8"/>
        <v>5161</v>
      </c>
      <c r="F68" s="1">
        <f t="shared" si="9"/>
        <v>3500</v>
      </c>
      <c r="G68" s="1">
        <f t="shared" si="10"/>
        <v>246</v>
      </c>
      <c r="H68" s="1">
        <f t="shared" si="11"/>
        <v>21138</v>
      </c>
      <c r="J68" s="1">
        <f t="shared" si="12"/>
        <v>119275</v>
      </c>
      <c r="K68" s="1">
        <f t="shared" si="13"/>
        <v>3283</v>
      </c>
      <c r="L68" s="1">
        <f t="shared" si="14"/>
        <v>-78777</v>
      </c>
      <c r="M68" s="1">
        <f t="shared" si="15"/>
        <v>1842</v>
      </c>
      <c r="N68" s="1">
        <f t="shared" si="16"/>
        <v>2368</v>
      </c>
      <c r="O68" s="1">
        <f>G28+H50+Q28</f>
        <v>13769</v>
      </c>
      <c r="P68" s="1">
        <f t="shared" si="17"/>
        <v>15205</v>
      </c>
    </row>
    <row r="69" spans="1:19" x14ac:dyDescent="0.25">
      <c r="A69" t="s">
        <v>22</v>
      </c>
      <c r="B69" s="1">
        <f t="shared" si="5"/>
        <v>201760</v>
      </c>
      <c r="C69" s="1">
        <f t="shared" si="6"/>
        <v>15690</v>
      </c>
      <c r="D69" s="1">
        <f t="shared" si="7"/>
        <v>-73230</v>
      </c>
      <c r="E69" s="1">
        <f t="shared" si="8"/>
        <v>4563</v>
      </c>
      <c r="F69" s="1">
        <f t="shared" si="9"/>
        <v>3500</v>
      </c>
      <c r="G69" s="1">
        <f t="shared" si="10"/>
        <v>359</v>
      </c>
      <c r="H69" s="1">
        <f t="shared" si="11"/>
        <v>32683</v>
      </c>
      <c r="J69" s="1">
        <f t="shared" si="12"/>
        <v>125134</v>
      </c>
      <c r="K69" s="1">
        <f t="shared" si="13"/>
        <v>3093</v>
      </c>
      <c r="L69" s="1">
        <f t="shared" si="14"/>
        <v>-94936</v>
      </c>
      <c r="M69" s="1">
        <f t="shared" si="15"/>
        <v>1891</v>
      </c>
      <c r="N69" s="1">
        <f t="shared" si="16"/>
        <v>2368</v>
      </c>
      <c r="O69" s="1">
        <f>G29+H51</f>
        <v>0</v>
      </c>
      <c r="P69" s="1">
        <f t="shared" si="17"/>
        <v>15581</v>
      </c>
    </row>
    <row r="70" spans="1:19" x14ac:dyDescent="0.25">
      <c r="A70" t="s">
        <v>23</v>
      </c>
      <c r="B70" s="1">
        <f t="shared" si="5"/>
        <v>166601</v>
      </c>
      <c r="C70" s="1">
        <f t="shared" si="6"/>
        <v>47010</v>
      </c>
      <c r="D70" s="1">
        <f t="shared" si="7"/>
        <v>-16893</v>
      </c>
      <c r="E70" s="1">
        <f t="shared" si="8"/>
        <v>12500</v>
      </c>
      <c r="F70" s="1">
        <f t="shared" si="9"/>
        <v>3500</v>
      </c>
      <c r="G70" s="1">
        <f t="shared" si="10"/>
        <v>348</v>
      </c>
      <c r="H70" s="1">
        <f t="shared" si="11"/>
        <v>40355</v>
      </c>
      <c r="J70" s="1">
        <f t="shared" si="12"/>
        <v>115001</v>
      </c>
      <c r="K70" s="1">
        <f t="shared" si="13"/>
        <v>2776</v>
      </c>
      <c r="L70" s="1">
        <f t="shared" si="14"/>
        <v>-64540</v>
      </c>
      <c r="M70" s="1">
        <f t="shared" si="15"/>
        <v>1784</v>
      </c>
      <c r="N70" s="1">
        <f t="shared" si="16"/>
        <v>2368</v>
      </c>
      <c r="O70" s="1">
        <f>G30+H52</f>
        <v>0</v>
      </c>
      <c r="P70" s="1">
        <f t="shared" si="17"/>
        <v>15536</v>
      </c>
    </row>
    <row r="71" spans="1:19" x14ac:dyDescent="0.25">
      <c r="A71" t="s">
        <v>24</v>
      </c>
      <c r="B71" s="5">
        <f t="shared" si="5"/>
        <v>219451</v>
      </c>
      <c r="C71" s="5">
        <f t="shared" si="6"/>
        <v>61044</v>
      </c>
      <c r="D71" s="5">
        <f t="shared" si="7"/>
        <v>-35275</v>
      </c>
      <c r="E71" s="5">
        <f t="shared" si="8"/>
        <v>12500</v>
      </c>
      <c r="F71" s="5">
        <f t="shared" si="9"/>
        <v>3500</v>
      </c>
      <c r="G71" s="5">
        <f t="shared" si="10"/>
        <v>358</v>
      </c>
      <c r="H71" s="5">
        <f t="shared" si="11"/>
        <v>39882</v>
      </c>
      <c r="J71" s="5">
        <f t="shared" si="12"/>
        <v>110479</v>
      </c>
      <c r="K71" s="5">
        <f t="shared" si="13"/>
        <v>2725</v>
      </c>
      <c r="L71" s="5">
        <f t="shared" si="14"/>
        <v>-67286</v>
      </c>
      <c r="M71" s="5">
        <f t="shared" si="15"/>
        <v>1766</v>
      </c>
      <c r="N71" s="5">
        <f t="shared" si="16"/>
        <v>2368</v>
      </c>
      <c r="O71" s="5">
        <f>G31+H53+Q31</f>
        <v>12155</v>
      </c>
      <c r="P71" s="5">
        <f t="shared" si="17"/>
        <v>15536</v>
      </c>
    </row>
    <row r="72" spans="1:19" x14ac:dyDescent="0.25">
      <c r="A72" t="s">
        <v>25</v>
      </c>
      <c r="B72" s="1">
        <f>SUM(B60:B71)</f>
        <v>2042774</v>
      </c>
      <c r="C72" s="1">
        <f t="shared" ref="C72:H72" si="18">SUM(C60:C71)</f>
        <v>349056</v>
      </c>
      <c r="D72" s="1">
        <f t="shared" si="18"/>
        <v>-713904</v>
      </c>
      <c r="E72" s="1">
        <f t="shared" si="18"/>
        <v>112628</v>
      </c>
      <c r="F72" s="1">
        <f t="shared" si="18"/>
        <v>42000</v>
      </c>
      <c r="G72" s="1">
        <f t="shared" si="18"/>
        <v>20264</v>
      </c>
      <c r="H72" s="1">
        <f t="shared" si="18"/>
        <v>335925</v>
      </c>
      <c r="I72" s="1"/>
      <c r="J72" s="1">
        <f t="shared" ref="J72:P72" si="19">SUM(J60:J71)</f>
        <v>1104409</v>
      </c>
      <c r="K72" s="1">
        <f t="shared" si="19"/>
        <v>59646</v>
      </c>
      <c r="L72" s="1">
        <f t="shared" si="19"/>
        <v>-638993</v>
      </c>
      <c r="M72" s="1">
        <f t="shared" si="19"/>
        <v>26517</v>
      </c>
      <c r="N72" s="1">
        <f t="shared" si="19"/>
        <v>28416</v>
      </c>
      <c r="O72" s="1">
        <f t="shared" si="19"/>
        <v>43268</v>
      </c>
      <c r="P72" s="1">
        <f t="shared" si="19"/>
        <v>147563</v>
      </c>
    </row>
    <row r="74" spans="1:19" x14ac:dyDescent="0.25">
      <c r="A74" t="s">
        <v>29</v>
      </c>
      <c r="B74" s="1">
        <f>SUM(B72:H72)</f>
        <v>2188743</v>
      </c>
      <c r="J74" s="1">
        <f>SUM(B32:Q32)+SUM(B54:I54)</f>
        <v>770826</v>
      </c>
    </row>
    <row r="75" spans="1:19" x14ac:dyDescent="0.25">
      <c r="A75" t="s">
        <v>29</v>
      </c>
      <c r="B75" s="1">
        <f>SUM(B16:M16)</f>
        <v>2188743</v>
      </c>
      <c r="J75" s="1">
        <f>SUM(J72:P72)</f>
        <v>770826</v>
      </c>
    </row>
    <row r="80" spans="1:19" x14ac:dyDescent="0.25">
      <c r="B80" t="s">
        <v>33</v>
      </c>
      <c r="K80" t="s">
        <v>34</v>
      </c>
      <c r="S80" t="s">
        <v>48</v>
      </c>
    </row>
    <row r="82" spans="2:25" x14ac:dyDescent="0.25">
      <c r="C82" t="s">
        <v>30</v>
      </c>
      <c r="D82" t="s">
        <v>31</v>
      </c>
      <c r="E82" t="s">
        <v>32</v>
      </c>
      <c r="F82" t="s">
        <v>7</v>
      </c>
      <c r="G82" t="s">
        <v>6</v>
      </c>
      <c r="L82" t="s">
        <v>30</v>
      </c>
      <c r="M82" t="s">
        <v>31</v>
      </c>
      <c r="N82" t="s">
        <v>32</v>
      </c>
      <c r="O82" t="s">
        <v>7</v>
      </c>
      <c r="P82" t="s">
        <v>6</v>
      </c>
      <c r="S82" s="3" t="s">
        <v>36</v>
      </c>
      <c r="T82" s="3" t="s">
        <v>31</v>
      </c>
      <c r="U82" s="3" t="s">
        <v>1</v>
      </c>
      <c r="V82" s="3" t="s">
        <v>7</v>
      </c>
      <c r="W82" s="3" t="s">
        <v>6</v>
      </c>
    </row>
    <row r="83" spans="2:25" x14ac:dyDescent="0.25">
      <c r="B83" t="s">
        <v>13</v>
      </c>
      <c r="C83" s="1">
        <f t="shared" ref="C83:C94" si="20">D60</f>
        <v>-43714</v>
      </c>
      <c r="D83" s="1">
        <f t="shared" ref="D83:D94" si="21">B60+F60</f>
        <v>267842</v>
      </c>
      <c r="E83" s="1">
        <f t="shared" ref="E83:E94" si="22">C60+E60</f>
        <v>117088</v>
      </c>
      <c r="F83" s="1">
        <f t="shared" ref="F83:F94" si="23">H60</f>
        <v>36662</v>
      </c>
      <c r="G83" s="1">
        <f t="shared" ref="G83:G94" si="24">G60</f>
        <v>268</v>
      </c>
      <c r="K83" t="s">
        <v>13</v>
      </c>
      <c r="L83" s="1">
        <f t="shared" ref="L83:L94" si="25">L60</f>
        <v>-33651</v>
      </c>
      <c r="M83" s="1">
        <f t="shared" ref="M83:M94" si="26">J60+N60</f>
        <v>121742</v>
      </c>
      <c r="N83" s="1">
        <f t="shared" ref="N83:N94" si="27">K60+M60</f>
        <v>7308</v>
      </c>
      <c r="O83" s="1">
        <f t="shared" ref="O83:O94" si="28">P60</f>
        <v>16780</v>
      </c>
      <c r="P83" s="1">
        <f t="shared" ref="P83:P94" si="29">O60</f>
        <v>0</v>
      </c>
      <c r="R83" t="s">
        <v>49</v>
      </c>
      <c r="S83">
        <f>-558000-250000</f>
        <v>-808000</v>
      </c>
      <c r="T83">
        <f>1574000+934000+38500+42500</f>
        <v>2589000</v>
      </c>
      <c r="U83">
        <f>113000+81500+65000+50000</f>
        <v>309500</v>
      </c>
      <c r="V83">
        <v>375000</v>
      </c>
      <c r="W83">
        <v>100000</v>
      </c>
    </row>
    <row r="84" spans="2:25" x14ac:dyDescent="0.25">
      <c r="B84" t="s">
        <v>14</v>
      </c>
      <c r="C84" s="1">
        <f t="shared" si="20"/>
        <v>-23932</v>
      </c>
      <c r="D84" s="1">
        <f t="shared" si="21"/>
        <v>194747</v>
      </c>
      <c r="E84" s="1">
        <f t="shared" si="22"/>
        <v>107769</v>
      </c>
      <c r="F84" s="1">
        <f t="shared" si="23"/>
        <v>31002</v>
      </c>
      <c r="G84" s="1">
        <f t="shared" si="24"/>
        <v>242</v>
      </c>
      <c r="K84" t="s">
        <v>14</v>
      </c>
      <c r="L84" s="1">
        <f t="shared" si="25"/>
        <v>-46074</v>
      </c>
      <c r="M84" s="1">
        <f t="shared" si="26"/>
        <v>117084</v>
      </c>
      <c r="N84" s="1">
        <f t="shared" si="27"/>
        <v>7652</v>
      </c>
      <c r="O84" s="1">
        <f t="shared" si="28"/>
        <v>16498</v>
      </c>
      <c r="P84" s="1">
        <f t="shared" si="29"/>
        <v>0</v>
      </c>
      <c r="R84" t="s">
        <v>23</v>
      </c>
      <c r="S84" s="6">
        <f t="shared" ref="S84:T85" si="30">C112</f>
        <v>-81433</v>
      </c>
      <c r="T84" s="6">
        <f t="shared" si="30"/>
        <v>287470</v>
      </c>
      <c r="U84" s="6">
        <f t="shared" ref="U84:W85" si="31">E112</f>
        <v>64070</v>
      </c>
      <c r="V84" s="6">
        <f t="shared" si="31"/>
        <v>55891</v>
      </c>
      <c r="W84" s="6">
        <f t="shared" si="31"/>
        <v>348</v>
      </c>
    </row>
    <row r="85" spans="2:25" x14ac:dyDescent="0.25">
      <c r="B85" t="s">
        <v>15</v>
      </c>
      <c r="C85" s="1">
        <f t="shared" si="20"/>
        <v>-13312</v>
      </c>
      <c r="D85" s="1">
        <f t="shared" si="21"/>
        <v>212563</v>
      </c>
      <c r="E85" s="1">
        <f t="shared" si="22"/>
        <v>36644</v>
      </c>
      <c r="F85" s="1">
        <f t="shared" si="23"/>
        <v>31862</v>
      </c>
      <c r="G85" s="1">
        <f t="shared" si="24"/>
        <v>1900</v>
      </c>
      <c r="K85" t="s">
        <v>15</v>
      </c>
      <c r="L85" s="1">
        <f t="shared" si="25"/>
        <v>-38149</v>
      </c>
      <c r="M85" s="1">
        <f t="shared" si="26"/>
        <v>114221</v>
      </c>
      <c r="N85" s="1">
        <f t="shared" si="27"/>
        <v>11074</v>
      </c>
      <c r="O85" s="1">
        <f t="shared" si="28"/>
        <v>6862</v>
      </c>
      <c r="P85" s="1">
        <f t="shared" si="29"/>
        <v>4105</v>
      </c>
      <c r="R85" t="s">
        <v>24</v>
      </c>
      <c r="S85" s="5">
        <f t="shared" si="30"/>
        <v>-102561</v>
      </c>
      <c r="T85" s="5">
        <f t="shared" si="30"/>
        <v>335798</v>
      </c>
      <c r="U85" s="5">
        <f t="shared" si="31"/>
        <v>78035</v>
      </c>
      <c r="V85" s="5">
        <f t="shared" si="31"/>
        <v>55418</v>
      </c>
      <c r="W85" s="5">
        <f t="shared" si="31"/>
        <v>12513</v>
      </c>
    </row>
    <row r="86" spans="2:25" x14ac:dyDescent="0.25">
      <c r="B86" t="s">
        <v>16</v>
      </c>
      <c r="C86" s="1">
        <f t="shared" si="20"/>
        <v>-98887</v>
      </c>
      <c r="D86" s="1">
        <f t="shared" si="21"/>
        <v>177227</v>
      </c>
      <c r="E86" s="1">
        <f t="shared" si="22"/>
        <v>6827</v>
      </c>
      <c r="F86" s="1">
        <f t="shared" si="23"/>
        <v>26690</v>
      </c>
      <c r="G86" s="1">
        <f t="shared" si="24"/>
        <v>2463</v>
      </c>
      <c r="K86" t="s">
        <v>16</v>
      </c>
      <c r="L86" s="1">
        <f t="shared" si="25"/>
        <v>-46500</v>
      </c>
      <c r="M86" s="1">
        <f t="shared" si="26"/>
        <v>94451</v>
      </c>
      <c r="N86" s="1">
        <f t="shared" si="27"/>
        <v>7487</v>
      </c>
      <c r="O86" s="1">
        <f t="shared" si="28"/>
        <v>6787</v>
      </c>
      <c r="P86" s="1">
        <f t="shared" si="29"/>
        <v>0</v>
      </c>
      <c r="R86" t="s">
        <v>25</v>
      </c>
      <c r="S86" s="1">
        <f>SUM(S83:S85)</f>
        <v>-991994</v>
      </c>
      <c r="T86" s="1">
        <f t="shared" ref="T86:W86" si="32">SUM(T83:T85)</f>
        <v>3212268</v>
      </c>
      <c r="U86" s="1">
        <f t="shared" si="32"/>
        <v>451605</v>
      </c>
      <c r="V86" s="1">
        <f t="shared" si="32"/>
        <v>486309</v>
      </c>
      <c r="W86" s="1">
        <f t="shared" si="32"/>
        <v>112861</v>
      </c>
      <c r="Y86" s="1">
        <f>SUM(S86:X86)</f>
        <v>3271049</v>
      </c>
    </row>
    <row r="87" spans="2:25" x14ac:dyDescent="0.25">
      <c r="B87" t="s">
        <v>17</v>
      </c>
      <c r="C87" s="1">
        <f t="shared" si="20"/>
        <v>-121419</v>
      </c>
      <c r="D87" s="1">
        <f t="shared" si="21"/>
        <v>162494</v>
      </c>
      <c r="E87" s="1">
        <f t="shared" si="22"/>
        <v>7377</v>
      </c>
      <c r="F87" s="1">
        <f t="shared" si="23"/>
        <v>19285</v>
      </c>
      <c r="G87" s="1">
        <f t="shared" si="24"/>
        <v>2895</v>
      </c>
      <c r="K87" t="s">
        <v>17</v>
      </c>
      <c r="L87" s="1">
        <f t="shared" si="25"/>
        <v>-48461</v>
      </c>
      <c r="M87" s="1">
        <f t="shared" si="26"/>
        <v>74345</v>
      </c>
      <c r="N87" s="1">
        <f t="shared" si="27"/>
        <v>8470</v>
      </c>
      <c r="O87" s="1">
        <f t="shared" si="28"/>
        <v>7227</v>
      </c>
      <c r="P87" s="1">
        <f t="shared" si="29"/>
        <v>0</v>
      </c>
    </row>
    <row r="88" spans="2:25" x14ac:dyDescent="0.25">
      <c r="B88" t="s">
        <v>18</v>
      </c>
      <c r="C88" s="1">
        <f t="shared" si="20"/>
        <v>-91743</v>
      </c>
      <c r="D88" s="1">
        <f t="shared" si="21"/>
        <v>129179</v>
      </c>
      <c r="E88" s="1">
        <f t="shared" si="22"/>
        <v>6982</v>
      </c>
      <c r="F88" s="1">
        <f t="shared" si="23"/>
        <v>20859</v>
      </c>
      <c r="G88" s="1">
        <f t="shared" si="24"/>
        <v>3797</v>
      </c>
      <c r="K88" t="s">
        <v>18</v>
      </c>
      <c r="L88" s="1">
        <f t="shared" si="25"/>
        <v>-32192</v>
      </c>
      <c r="M88" s="1">
        <f t="shared" si="26"/>
        <v>34481</v>
      </c>
      <c r="N88" s="1">
        <f t="shared" si="27"/>
        <v>11167</v>
      </c>
      <c r="O88" s="1">
        <f t="shared" si="28"/>
        <v>7164</v>
      </c>
      <c r="P88" s="1">
        <f t="shared" si="29"/>
        <v>13239</v>
      </c>
      <c r="R88" t="s">
        <v>50</v>
      </c>
      <c r="T88" s="1">
        <f>SUM(S86:W86)</f>
        <v>3271049</v>
      </c>
    </row>
    <row r="89" spans="2:25" x14ac:dyDescent="0.25">
      <c r="B89" t="s">
        <v>19</v>
      </c>
      <c r="C89" s="1">
        <f t="shared" si="20"/>
        <v>-74832</v>
      </c>
      <c r="D89" s="1">
        <f t="shared" si="21"/>
        <v>102631</v>
      </c>
      <c r="E89" s="1">
        <f t="shared" si="22"/>
        <v>8663</v>
      </c>
      <c r="F89" s="1">
        <f t="shared" si="23"/>
        <v>17832</v>
      </c>
      <c r="G89" s="1">
        <f t="shared" si="24"/>
        <v>5571</v>
      </c>
      <c r="K89" t="s">
        <v>19</v>
      </c>
      <c r="L89" s="1">
        <f t="shared" si="25"/>
        <v>-41107</v>
      </c>
      <c r="M89" s="1">
        <f t="shared" si="26"/>
        <v>48607</v>
      </c>
      <c r="N89" s="1">
        <f t="shared" si="27"/>
        <v>7557</v>
      </c>
      <c r="O89" s="1">
        <f t="shared" si="28"/>
        <v>11300</v>
      </c>
      <c r="P89" s="1">
        <f t="shared" si="29"/>
        <v>0</v>
      </c>
    </row>
    <row r="90" spans="2:25" x14ac:dyDescent="0.25">
      <c r="B90" t="s">
        <v>20</v>
      </c>
      <c r="C90" s="1">
        <f t="shared" si="20"/>
        <v>-67086</v>
      </c>
      <c r="D90" s="1">
        <f t="shared" si="21"/>
        <v>111502</v>
      </c>
      <c r="E90" s="1">
        <f t="shared" si="22"/>
        <v>8747</v>
      </c>
      <c r="F90" s="1">
        <f t="shared" si="23"/>
        <v>17675</v>
      </c>
      <c r="G90" s="1">
        <f t="shared" si="24"/>
        <v>1817</v>
      </c>
      <c r="K90" t="s">
        <v>20</v>
      </c>
      <c r="L90" s="1">
        <f t="shared" si="25"/>
        <v>-47320</v>
      </c>
      <c r="M90" s="1">
        <f t="shared" si="26"/>
        <v>48533</v>
      </c>
      <c r="N90" s="1">
        <f t="shared" si="27"/>
        <v>6288</v>
      </c>
      <c r="O90" s="1">
        <f t="shared" si="28"/>
        <v>13087</v>
      </c>
      <c r="P90" s="1">
        <f t="shared" si="29"/>
        <v>0</v>
      </c>
      <c r="R90" t="s">
        <v>13</v>
      </c>
      <c r="S90" s="1">
        <f>C117*$S$86</f>
        <v>-56726.872637015236</v>
      </c>
      <c r="T90" s="1">
        <f>D117*$T$86</f>
        <v>388938.52730312262</v>
      </c>
      <c r="U90" s="1">
        <f>E117*$U$86</f>
        <v>102542.9646963477</v>
      </c>
      <c r="V90" s="1">
        <f>F117*$V$86</f>
        <v>53753.817215732342</v>
      </c>
      <c r="W90" s="1">
        <f>G117*$W$86</f>
        <v>476.08682238871751</v>
      </c>
    </row>
    <row r="91" spans="2:25" x14ac:dyDescent="0.25">
      <c r="B91" t="s">
        <v>21</v>
      </c>
      <c r="C91" s="1">
        <f t="shared" si="20"/>
        <v>-53581</v>
      </c>
      <c r="D91" s="1">
        <f t="shared" si="21"/>
        <v>128277</v>
      </c>
      <c r="E91" s="1">
        <f t="shared" si="22"/>
        <v>8280</v>
      </c>
      <c r="F91" s="1">
        <f t="shared" si="23"/>
        <v>21138</v>
      </c>
      <c r="G91" s="1">
        <f t="shared" si="24"/>
        <v>246</v>
      </c>
      <c r="K91" t="s">
        <v>21</v>
      </c>
      <c r="L91" s="1">
        <f t="shared" si="25"/>
        <v>-78777</v>
      </c>
      <c r="M91" s="1">
        <f t="shared" si="26"/>
        <v>121643</v>
      </c>
      <c r="N91" s="1">
        <f t="shared" si="27"/>
        <v>5125</v>
      </c>
      <c r="O91" s="1">
        <f t="shared" si="28"/>
        <v>15205</v>
      </c>
      <c r="P91" s="1">
        <f t="shared" si="29"/>
        <v>13769</v>
      </c>
      <c r="R91" t="s">
        <v>14</v>
      </c>
      <c r="S91" s="1">
        <f t="shared" ref="S91:S101" si="33">C118*$S$86</f>
        <v>-51330.98230242214</v>
      </c>
      <c r="T91" s="1">
        <f t="shared" ref="T91:T101" si="34">D118*$T$86</f>
        <v>311314.35045448481</v>
      </c>
      <c r="U91" s="1">
        <f t="shared" ref="U91:U101" si="35">E118*$U$86</f>
        <v>95144.63108313088</v>
      </c>
      <c r="V91" s="1">
        <f t="shared" ref="V91:V101" si="36">F118*$V$86</f>
        <v>47777.147519690254</v>
      </c>
      <c r="W91" s="1">
        <f t="shared" ref="W91:W101" si="37">G118*$W$86</f>
        <v>429.89929484354343</v>
      </c>
    </row>
    <row r="92" spans="2:25" x14ac:dyDescent="0.25">
      <c r="B92" t="s">
        <v>22</v>
      </c>
      <c r="C92" s="1">
        <f t="shared" si="20"/>
        <v>-73230</v>
      </c>
      <c r="D92" s="1">
        <f t="shared" si="21"/>
        <v>205260</v>
      </c>
      <c r="E92" s="1">
        <f t="shared" si="22"/>
        <v>20253</v>
      </c>
      <c r="F92" s="1">
        <f t="shared" si="23"/>
        <v>32683</v>
      </c>
      <c r="G92" s="1">
        <f t="shared" si="24"/>
        <v>359</v>
      </c>
      <c r="K92" t="s">
        <v>22</v>
      </c>
      <c r="L92" s="1">
        <f t="shared" si="25"/>
        <v>-94936</v>
      </c>
      <c r="M92" s="1">
        <f t="shared" si="26"/>
        <v>127502</v>
      </c>
      <c r="N92" s="1">
        <f t="shared" si="27"/>
        <v>4984</v>
      </c>
      <c r="O92" s="1">
        <f t="shared" si="28"/>
        <v>15581</v>
      </c>
      <c r="P92" s="1">
        <f t="shared" si="29"/>
        <v>0</v>
      </c>
      <c r="R92" t="s">
        <v>15</v>
      </c>
      <c r="S92" s="1">
        <f t="shared" si="33"/>
        <v>-37733.104023440072</v>
      </c>
      <c r="T92" s="1">
        <f t="shared" si="34"/>
        <v>326242.57594311784</v>
      </c>
      <c r="U92" s="1">
        <f t="shared" si="35"/>
        <v>39335.229343229046</v>
      </c>
      <c r="V92" s="1">
        <f t="shared" si="36"/>
        <v>38949.942327420744</v>
      </c>
      <c r="W92" s="1">
        <f t="shared" si="37"/>
        <v>10667.542419568092</v>
      </c>
    </row>
    <row r="93" spans="2:25" x14ac:dyDescent="0.25">
      <c r="B93" t="s">
        <v>23</v>
      </c>
      <c r="C93" s="1">
        <f t="shared" si="20"/>
        <v>-16893</v>
      </c>
      <c r="D93" s="1">
        <f t="shared" si="21"/>
        <v>170101</v>
      </c>
      <c r="E93" s="1">
        <f t="shared" si="22"/>
        <v>59510</v>
      </c>
      <c r="F93" s="1">
        <f t="shared" si="23"/>
        <v>40355</v>
      </c>
      <c r="G93" s="1">
        <f t="shared" si="24"/>
        <v>348</v>
      </c>
      <c r="K93" t="s">
        <v>23</v>
      </c>
      <c r="L93" s="1">
        <f t="shared" si="25"/>
        <v>-64540</v>
      </c>
      <c r="M93" s="1">
        <f t="shared" si="26"/>
        <v>117369</v>
      </c>
      <c r="N93" s="1">
        <f t="shared" si="27"/>
        <v>4560</v>
      </c>
      <c r="O93" s="1">
        <f t="shared" si="28"/>
        <v>15536</v>
      </c>
      <c r="P93" s="1">
        <f t="shared" si="29"/>
        <v>0</v>
      </c>
      <c r="R93" t="s">
        <v>16</v>
      </c>
      <c r="S93" s="1">
        <f t="shared" si="33"/>
        <v>-106603.11293320925</v>
      </c>
      <c r="T93" s="1">
        <f t="shared" si="34"/>
        <v>271227.87696788815</v>
      </c>
      <c r="U93" s="1">
        <f t="shared" si="35"/>
        <v>11799.414745357737</v>
      </c>
      <c r="V93" s="1">
        <f t="shared" si="36"/>
        <v>33672.327737193067</v>
      </c>
      <c r="W93" s="1">
        <f t="shared" si="37"/>
        <v>4375.3800132216838</v>
      </c>
    </row>
    <row r="94" spans="2:25" x14ac:dyDescent="0.25">
      <c r="B94" s="3" t="s">
        <v>24</v>
      </c>
      <c r="C94" s="5">
        <f t="shared" si="20"/>
        <v>-35275</v>
      </c>
      <c r="D94" s="5">
        <f t="shared" si="21"/>
        <v>222951</v>
      </c>
      <c r="E94" s="5">
        <f t="shared" si="22"/>
        <v>73544</v>
      </c>
      <c r="F94" s="5">
        <f t="shared" si="23"/>
        <v>39882</v>
      </c>
      <c r="G94" s="5">
        <f t="shared" si="24"/>
        <v>358</v>
      </c>
      <c r="K94" s="3" t="s">
        <v>24</v>
      </c>
      <c r="L94" s="5">
        <f t="shared" si="25"/>
        <v>-67286</v>
      </c>
      <c r="M94" s="5">
        <f t="shared" si="26"/>
        <v>112847</v>
      </c>
      <c r="N94" s="5">
        <f t="shared" si="27"/>
        <v>4491</v>
      </c>
      <c r="O94" s="5">
        <f t="shared" si="28"/>
        <v>15536</v>
      </c>
      <c r="P94" s="5">
        <f t="shared" si="29"/>
        <v>12155</v>
      </c>
      <c r="R94" t="s">
        <v>17</v>
      </c>
      <c r="S94" s="1">
        <f t="shared" si="33"/>
        <v>-124562.28428328245</v>
      </c>
      <c r="T94" s="1">
        <f t="shared" si="34"/>
        <v>236446.59911070333</v>
      </c>
      <c r="U94" s="1">
        <f t="shared" si="35"/>
        <v>13063.107829375718</v>
      </c>
      <c r="V94" s="1">
        <f t="shared" si="36"/>
        <v>26666.689158779536</v>
      </c>
      <c r="W94" s="1">
        <f t="shared" si="37"/>
        <v>5142.803547818422</v>
      </c>
    </row>
    <row r="95" spans="2:25" x14ac:dyDescent="0.25">
      <c r="B95" t="s">
        <v>25</v>
      </c>
      <c r="C95" s="1">
        <f>SUM(C83:C94)</f>
        <v>-713904</v>
      </c>
      <c r="D95" s="1">
        <f t="shared" ref="D95:G95" si="38">SUM(D83:D94)</f>
        <v>2084774</v>
      </c>
      <c r="E95" s="1">
        <f t="shared" si="38"/>
        <v>461684</v>
      </c>
      <c r="F95" s="1">
        <f t="shared" si="38"/>
        <v>335925</v>
      </c>
      <c r="G95" s="1">
        <f t="shared" si="38"/>
        <v>20264</v>
      </c>
      <c r="K95" t="s">
        <v>25</v>
      </c>
      <c r="L95" s="1">
        <f>SUM(L83:L94)</f>
        <v>-638993</v>
      </c>
      <c r="M95" s="1">
        <f t="shared" ref="M95:P95" si="39">SUM(M83:M94)</f>
        <v>1132825</v>
      </c>
      <c r="N95" s="1">
        <f t="shared" si="39"/>
        <v>86163</v>
      </c>
      <c r="O95" s="1">
        <f t="shared" si="39"/>
        <v>147563</v>
      </c>
      <c r="P95" s="1">
        <f t="shared" si="39"/>
        <v>43268</v>
      </c>
      <c r="R95" t="s">
        <v>18</v>
      </c>
      <c r="S95" s="1">
        <f t="shared" si="33"/>
        <v>-90873.714990867738</v>
      </c>
      <c r="T95" s="1">
        <f t="shared" si="34"/>
        <v>163388.84394233092</v>
      </c>
      <c r="U95" s="1">
        <f t="shared" si="35"/>
        <v>14960.708272565153</v>
      </c>
      <c r="V95" s="1">
        <f t="shared" si="36"/>
        <v>28186.505367247999</v>
      </c>
      <c r="W95" s="1">
        <f t="shared" si="37"/>
        <v>30263.489202291759</v>
      </c>
    </row>
    <row r="96" spans="2:25" x14ac:dyDescent="0.25">
      <c r="L96" s="1"/>
      <c r="M96" s="1"/>
      <c r="N96" s="1"/>
      <c r="O96" s="1"/>
      <c r="P96" s="1"/>
      <c r="R96" t="s">
        <v>19</v>
      </c>
      <c r="S96" s="1">
        <f t="shared" si="33"/>
        <v>-85010.752752057248</v>
      </c>
      <c r="T96" s="1">
        <f t="shared" si="34"/>
        <v>150987.42502841403</v>
      </c>
      <c r="U96" s="1">
        <f t="shared" si="35"/>
        <v>13370.581750014146</v>
      </c>
      <c r="V96" s="1">
        <f t="shared" si="36"/>
        <v>29301.976032497187</v>
      </c>
      <c r="W96" s="1">
        <f t="shared" si="37"/>
        <v>9896.5659982371089</v>
      </c>
    </row>
    <row r="97" spans="2:23" x14ac:dyDescent="0.25">
      <c r="C97" s="1">
        <f>SUM(C95:G95)</f>
        <v>2188743</v>
      </c>
      <c r="L97" s="1">
        <f>SUM(L95:P95)</f>
        <v>770826</v>
      </c>
      <c r="M97" s="1"/>
      <c r="N97" s="1"/>
      <c r="O97" s="1"/>
      <c r="P97" s="1"/>
      <c r="R97" t="s">
        <v>20</v>
      </c>
      <c r="S97" s="1">
        <f t="shared" si="33"/>
        <v>-83886.700586962645</v>
      </c>
      <c r="T97" s="1">
        <f t="shared" si="34"/>
        <v>159769.84993468731</v>
      </c>
      <c r="U97" s="1">
        <f t="shared" si="35"/>
        <v>12393.754415010031</v>
      </c>
      <c r="V97" s="1">
        <f t="shared" si="36"/>
        <v>30941.486568436034</v>
      </c>
      <c r="W97" s="1">
        <f t="shared" si="37"/>
        <v>3227.7975980608198</v>
      </c>
    </row>
    <row r="98" spans="2:23" x14ac:dyDescent="0.25">
      <c r="R98" t="s">
        <v>21</v>
      </c>
      <c r="S98" s="1">
        <f t="shared" si="33"/>
        <v>-97049.769385252541</v>
      </c>
      <c r="T98" s="1">
        <f t="shared" si="34"/>
        <v>249505.92617663046</v>
      </c>
      <c r="U98" s="1">
        <f t="shared" si="35"/>
        <v>11050.101625088757</v>
      </c>
      <c r="V98" s="1">
        <f t="shared" si="36"/>
        <v>36555.049943328479</v>
      </c>
      <c r="W98" s="1">
        <f t="shared" si="37"/>
        <v>24896.853790215955</v>
      </c>
    </row>
    <row r="99" spans="2:23" x14ac:dyDescent="0.25">
      <c r="R99" t="s">
        <v>22</v>
      </c>
      <c r="S99" s="1">
        <f t="shared" si="33"/>
        <v>-123305.51623959547</v>
      </c>
      <c r="T99" s="1">
        <f t="shared" si="34"/>
        <v>332210.67144041258</v>
      </c>
      <c r="U99" s="1">
        <f t="shared" si="35"/>
        <v>20803.537091560236</v>
      </c>
      <c r="V99" s="1">
        <f t="shared" si="36"/>
        <v>48545.605218743796</v>
      </c>
      <c r="W99" s="1">
        <f t="shared" si="37"/>
        <v>637.74316879682681</v>
      </c>
    </row>
    <row r="100" spans="2:23" x14ac:dyDescent="0.25">
      <c r="B100" t="s">
        <v>35</v>
      </c>
      <c r="R100" t="s">
        <v>23</v>
      </c>
      <c r="S100" s="1">
        <f t="shared" si="33"/>
        <v>-59709.680339301514</v>
      </c>
      <c r="T100" s="1">
        <f t="shared" si="34"/>
        <v>286993.71237994544</v>
      </c>
      <c r="U100" s="1">
        <f t="shared" si="35"/>
        <v>52814.62223942086</v>
      </c>
      <c r="V100" s="1">
        <f t="shared" si="36"/>
        <v>56217.106358379111</v>
      </c>
      <c r="W100" s="1">
        <f t="shared" si="37"/>
        <v>618.20229175848397</v>
      </c>
    </row>
    <row r="101" spans="2:23" x14ac:dyDescent="0.25">
      <c r="B101" s="3"/>
      <c r="C101" s="3" t="s">
        <v>36</v>
      </c>
      <c r="D101" s="3" t="s">
        <v>31</v>
      </c>
      <c r="E101" s="3" t="s">
        <v>32</v>
      </c>
      <c r="F101" s="3" t="s">
        <v>7</v>
      </c>
      <c r="G101" s="3" t="s">
        <v>6</v>
      </c>
      <c r="R101" s="3" t="s">
        <v>24</v>
      </c>
      <c r="S101" s="5">
        <f t="shared" si="33"/>
        <v>-75201.509526593683</v>
      </c>
      <c r="T101" s="5">
        <f t="shared" si="34"/>
        <v>335241.6413182625</v>
      </c>
      <c r="U101" s="5">
        <f t="shared" si="35"/>
        <v>64326.346908899744</v>
      </c>
      <c r="V101" s="5">
        <f t="shared" si="36"/>
        <v>55741.346552551462</v>
      </c>
      <c r="W101" s="5">
        <f t="shared" si="37"/>
        <v>22228.63585279859</v>
      </c>
    </row>
    <row r="102" spans="2:23" x14ac:dyDescent="0.25">
      <c r="B102" t="s">
        <v>13</v>
      </c>
      <c r="C102" s="1">
        <f>C83+L83</f>
        <v>-77365</v>
      </c>
      <c r="D102" s="1">
        <f t="shared" ref="D102:G102" si="40">D83+M83</f>
        <v>389584</v>
      </c>
      <c r="E102" s="1">
        <f t="shared" si="40"/>
        <v>124396</v>
      </c>
      <c r="F102" s="1">
        <f t="shared" si="40"/>
        <v>53442</v>
      </c>
      <c r="G102" s="1">
        <f t="shared" si="40"/>
        <v>268</v>
      </c>
      <c r="R102" t="s">
        <v>41</v>
      </c>
      <c r="S102" s="1">
        <f>SUM(S90:S101)</f>
        <v>-991994</v>
      </c>
      <c r="T102" s="1">
        <f t="shared" ref="T102:W102" si="41">SUM(T90:T101)</f>
        <v>3212268.0000000005</v>
      </c>
      <c r="U102" s="1">
        <f t="shared" si="41"/>
        <v>451605</v>
      </c>
      <c r="V102" s="1">
        <f t="shared" si="41"/>
        <v>486309</v>
      </c>
      <c r="W102" s="1">
        <f t="shared" si="41"/>
        <v>112860.99999999999</v>
      </c>
    </row>
    <row r="103" spans="2:23" x14ac:dyDescent="0.25">
      <c r="B103" t="s">
        <v>14</v>
      </c>
      <c r="C103" s="1">
        <f t="shared" ref="C103:C113" si="42">C84+L84</f>
        <v>-70006</v>
      </c>
      <c r="D103" s="1">
        <f t="shared" ref="D103:D113" si="43">D84+M84</f>
        <v>311831</v>
      </c>
      <c r="E103" s="1">
        <f t="shared" ref="E103:E113" si="44">E84+N84</f>
        <v>115421</v>
      </c>
      <c r="F103" s="1">
        <f t="shared" ref="F103:F113" si="45">F84+O84</f>
        <v>47500</v>
      </c>
      <c r="G103" s="1">
        <f t="shared" ref="G103:G113" si="46">G84+P84</f>
        <v>242</v>
      </c>
    </row>
    <row r="104" spans="2:23" x14ac:dyDescent="0.25">
      <c r="B104" t="s">
        <v>15</v>
      </c>
      <c r="C104" s="1">
        <f t="shared" si="42"/>
        <v>-51461</v>
      </c>
      <c r="D104" s="1">
        <f t="shared" si="43"/>
        <v>326784</v>
      </c>
      <c r="E104" s="1">
        <f t="shared" si="44"/>
        <v>47718</v>
      </c>
      <c r="F104" s="1">
        <f t="shared" si="45"/>
        <v>38724</v>
      </c>
      <c r="G104" s="1">
        <f t="shared" si="46"/>
        <v>6005</v>
      </c>
    </row>
    <row r="105" spans="2:23" x14ac:dyDescent="0.25">
      <c r="B105" t="s">
        <v>16</v>
      </c>
      <c r="C105" s="1">
        <f t="shared" si="42"/>
        <v>-145387</v>
      </c>
      <c r="D105" s="1">
        <f t="shared" si="43"/>
        <v>271678</v>
      </c>
      <c r="E105" s="1">
        <f t="shared" si="44"/>
        <v>14314</v>
      </c>
      <c r="F105" s="1">
        <f t="shared" si="45"/>
        <v>33477</v>
      </c>
      <c r="G105" s="1">
        <f t="shared" si="46"/>
        <v>2463</v>
      </c>
      <c r="R105" s="25" t="s">
        <v>27</v>
      </c>
      <c r="S105" s="26">
        <v>0.75</v>
      </c>
      <c r="T105" s="26">
        <v>0.55000000000000004</v>
      </c>
      <c r="U105" s="26">
        <v>0.75</v>
      </c>
      <c r="V105" s="26">
        <v>0.65</v>
      </c>
      <c r="W105" s="26">
        <v>0.2</v>
      </c>
    </row>
    <row r="106" spans="2:23" x14ac:dyDescent="0.25">
      <c r="B106" t="s">
        <v>17</v>
      </c>
      <c r="C106" s="1">
        <f t="shared" si="42"/>
        <v>-169880</v>
      </c>
      <c r="D106" s="1">
        <f t="shared" si="43"/>
        <v>236839</v>
      </c>
      <c r="E106" s="1">
        <f t="shared" si="44"/>
        <v>15847</v>
      </c>
      <c r="F106" s="1">
        <f t="shared" si="45"/>
        <v>26512</v>
      </c>
      <c r="G106" s="1">
        <f t="shared" si="46"/>
        <v>2895</v>
      </c>
      <c r="N106" t="s">
        <v>39</v>
      </c>
      <c r="O106" t="s">
        <v>40</v>
      </c>
      <c r="P106" t="s">
        <v>41</v>
      </c>
      <c r="R106" t="s">
        <v>13</v>
      </c>
      <c r="S106" s="1">
        <f>S90*$S$105</f>
        <v>-42545.154477761425</v>
      </c>
      <c r="T106" s="1">
        <f>T90*$T$105</f>
        <v>213916.19001671745</v>
      </c>
      <c r="U106" s="1">
        <f>U90*$U$105</f>
        <v>76907.223522260771</v>
      </c>
      <c r="V106" s="1">
        <f>V90*$V$105</f>
        <v>34939.981190226026</v>
      </c>
      <c r="W106" s="1">
        <f>W90*$W$105</f>
        <v>95.217364477743502</v>
      </c>
    </row>
    <row r="107" spans="2:23" x14ac:dyDescent="0.25">
      <c r="B107" t="s">
        <v>18</v>
      </c>
      <c r="C107" s="1">
        <f t="shared" si="42"/>
        <v>-123935</v>
      </c>
      <c r="D107" s="1">
        <f t="shared" si="43"/>
        <v>163660</v>
      </c>
      <c r="E107" s="1">
        <f t="shared" si="44"/>
        <v>18149</v>
      </c>
      <c r="F107" s="1">
        <f t="shared" si="45"/>
        <v>28023</v>
      </c>
      <c r="G107" s="1">
        <f t="shared" si="46"/>
        <v>17036</v>
      </c>
      <c r="K107" t="s">
        <v>27</v>
      </c>
      <c r="L107" s="1">
        <f>C97</f>
        <v>2188743</v>
      </c>
      <c r="N107">
        <v>71400</v>
      </c>
      <c r="O107">
        <v>53500</v>
      </c>
      <c r="P107">
        <f>SUM(N107:O107)</f>
        <v>124900</v>
      </c>
      <c r="R107" t="s">
        <v>14</v>
      </c>
      <c r="S107" s="1">
        <f t="shared" ref="S107:S117" si="47">S91*$S$105</f>
        <v>-38498.236726816605</v>
      </c>
      <c r="T107" s="1">
        <f t="shared" ref="T107:T117" si="48">T91*$T$105</f>
        <v>171222.89274996665</v>
      </c>
      <c r="U107" s="1">
        <f t="shared" ref="U107:U117" si="49">U91*$U$105</f>
        <v>71358.473312348156</v>
      </c>
      <c r="V107" s="1">
        <f t="shared" ref="V107:V117" si="50">V91*$V$105</f>
        <v>31055.145887798666</v>
      </c>
      <c r="W107" s="1">
        <f t="shared" ref="W107:W117" si="51">W91*$W$105</f>
        <v>85.979858968708697</v>
      </c>
    </row>
    <row r="108" spans="2:23" x14ac:dyDescent="0.25">
      <c r="B108" t="s">
        <v>19</v>
      </c>
      <c r="C108" s="1">
        <f t="shared" si="42"/>
        <v>-115939</v>
      </c>
      <c r="D108" s="1">
        <f t="shared" si="43"/>
        <v>151238</v>
      </c>
      <c r="E108" s="1">
        <f t="shared" si="44"/>
        <v>16220</v>
      </c>
      <c r="F108" s="1">
        <f t="shared" si="45"/>
        <v>29132</v>
      </c>
      <c r="G108" s="1">
        <f t="shared" si="46"/>
        <v>5571</v>
      </c>
      <c r="K108" t="s">
        <v>37</v>
      </c>
      <c r="L108" s="5">
        <f>L97</f>
        <v>770826</v>
      </c>
      <c r="N108" s="3">
        <v>36512</v>
      </c>
      <c r="O108" s="3">
        <v>92700</v>
      </c>
      <c r="P108" s="3">
        <f>SUM(N108:O108)</f>
        <v>129212</v>
      </c>
      <c r="R108" t="s">
        <v>15</v>
      </c>
      <c r="S108" s="1">
        <f t="shared" si="47"/>
        <v>-28299.828017580054</v>
      </c>
      <c r="T108" s="1">
        <f t="shared" si="48"/>
        <v>179433.41676871481</v>
      </c>
      <c r="U108" s="1">
        <f t="shared" si="49"/>
        <v>29501.422007421785</v>
      </c>
      <c r="V108" s="1">
        <f t="shared" si="50"/>
        <v>25317.462512823484</v>
      </c>
      <c r="W108" s="1">
        <f t="shared" si="51"/>
        <v>2133.5084839136184</v>
      </c>
    </row>
    <row r="109" spans="2:23" x14ac:dyDescent="0.25">
      <c r="B109" t="s">
        <v>20</v>
      </c>
      <c r="C109" s="1">
        <f t="shared" si="42"/>
        <v>-114406</v>
      </c>
      <c r="D109" s="1">
        <f t="shared" si="43"/>
        <v>160035</v>
      </c>
      <c r="E109" s="1">
        <f t="shared" si="44"/>
        <v>15035</v>
      </c>
      <c r="F109" s="1">
        <f t="shared" si="45"/>
        <v>30762</v>
      </c>
      <c r="G109" s="1">
        <f t="shared" si="46"/>
        <v>1817</v>
      </c>
      <c r="K109" t="s">
        <v>38</v>
      </c>
      <c r="L109" s="1">
        <f>SUM(L107:L108)</f>
        <v>2959569</v>
      </c>
      <c r="N109">
        <f>SUM(N107:N108)</f>
        <v>107912</v>
      </c>
      <c r="O109">
        <f t="shared" ref="O109:P109" si="52">SUM(O107:O108)</f>
        <v>146200</v>
      </c>
      <c r="P109">
        <f t="shared" si="52"/>
        <v>254112</v>
      </c>
      <c r="R109" t="s">
        <v>16</v>
      </c>
      <c r="S109" s="1">
        <f t="shared" si="47"/>
        <v>-79952.334699906933</v>
      </c>
      <c r="T109" s="1">
        <f t="shared" si="48"/>
        <v>149175.3323323385</v>
      </c>
      <c r="U109" s="1">
        <f t="shared" si="49"/>
        <v>8849.5610590183023</v>
      </c>
      <c r="V109" s="1">
        <f t="shared" si="50"/>
        <v>21887.013029175494</v>
      </c>
      <c r="W109" s="1">
        <f t="shared" si="51"/>
        <v>875.07600264433677</v>
      </c>
    </row>
    <row r="110" spans="2:23" ht="15.75" thickBot="1" x14ac:dyDescent="0.3">
      <c r="B110" t="s">
        <v>21</v>
      </c>
      <c r="C110" s="1">
        <f t="shared" si="42"/>
        <v>-132358</v>
      </c>
      <c r="D110" s="1">
        <f t="shared" si="43"/>
        <v>249920</v>
      </c>
      <c r="E110" s="1">
        <f t="shared" si="44"/>
        <v>13405</v>
      </c>
      <c r="F110" s="1">
        <f t="shared" si="45"/>
        <v>36343</v>
      </c>
      <c r="G110" s="1">
        <f t="shared" si="46"/>
        <v>14015</v>
      </c>
      <c r="L110" s="1"/>
      <c r="R110" t="s">
        <v>17</v>
      </c>
      <c r="S110" s="1">
        <f t="shared" si="47"/>
        <v>-93421.713212461837</v>
      </c>
      <c r="T110" s="1">
        <f t="shared" si="48"/>
        <v>130045.62951088685</v>
      </c>
      <c r="U110" s="1">
        <f t="shared" si="49"/>
        <v>9797.3308720317891</v>
      </c>
      <c r="V110" s="1">
        <f t="shared" si="50"/>
        <v>17333.347953206699</v>
      </c>
      <c r="W110" s="1">
        <f t="shared" si="51"/>
        <v>1028.5607095636844</v>
      </c>
    </row>
    <row r="111" spans="2:23" x14ac:dyDescent="0.25">
      <c r="B111" t="s">
        <v>22</v>
      </c>
      <c r="C111" s="1">
        <f t="shared" si="42"/>
        <v>-168166</v>
      </c>
      <c r="D111" s="1">
        <f t="shared" si="43"/>
        <v>332762</v>
      </c>
      <c r="E111" s="1">
        <f t="shared" si="44"/>
        <v>25237</v>
      </c>
      <c r="F111" s="1">
        <f t="shared" si="45"/>
        <v>48264</v>
      </c>
      <c r="G111" s="1">
        <f t="shared" si="46"/>
        <v>359</v>
      </c>
      <c r="M111" s="8" t="s">
        <v>43</v>
      </c>
      <c r="N111" s="9">
        <v>12.21</v>
      </c>
      <c r="O111" s="9">
        <v>11.68</v>
      </c>
      <c r="P111" s="10"/>
      <c r="Q111" s="19" t="s">
        <v>44</v>
      </c>
      <c r="R111" t="s">
        <v>18</v>
      </c>
      <c r="S111" s="1">
        <f t="shared" si="47"/>
        <v>-68155.286243150797</v>
      </c>
      <c r="T111" s="1">
        <f t="shared" si="48"/>
        <v>89863.864168282016</v>
      </c>
      <c r="U111" s="1">
        <f t="shared" si="49"/>
        <v>11220.531204423864</v>
      </c>
      <c r="V111" s="1">
        <f t="shared" si="50"/>
        <v>18321.2284887112</v>
      </c>
      <c r="W111" s="1">
        <f t="shared" si="51"/>
        <v>6052.6978404583524</v>
      </c>
    </row>
    <row r="112" spans="2:23" x14ac:dyDescent="0.25">
      <c r="B112" t="s">
        <v>23</v>
      </c>
      <c r="C112" s="1">
        <f t="shared" si="42"/>
        <v>-81433</v>
      </c>
      <c r="D112" s="1">
        <f t="shared" si="43"/>
        <v>287470</v>
      </c>
      <c r="E112" s="1">
        <f t="shared" si="44"/>
        <v>64070</v>
      </c>
      <c r="F112" s="1">
        <f t="shared" si="45"/>
        <v>55891</v>
      </c>
      <c r="G112" s="1">
        <f t="shared" si="46"/>
        <v>348</v>
      </c>
      <c r="M112" s="11" t="s">
        <v>42</v>
      </c>
      <c r="N112" s="3">
        <v>19.149999999999999</v>
      </c>
      <c r="O112" s="3">
        <v>3.22</v>
      </c>
      <c r="P112" s="12"/>
      <c r="Q112" s="20" t="s">
        <v>45</v>
      </c>
      <c r="R112" t="s">
        <v>19</v>
      </c>
      <c r="S112" s="1">
        <f t="shared" si="47"/>
        <v>-63758.064564042936</v>
      </c>
      <c r="T112" s="1">
        <f t="shared" si="48"/>
        <v>83043.083765627729</v>
      </c>
      <c r="U112" s="1">
        <f t="shared" si="49"/>
        <v>10027.93631251061</v>
      </c>
      <c r="V112" s="1">
        <f t="shared" si="50"/>
        <v>19046.284421123171</v>
      </c>
      <c r="W112" s="1">
        <f t="shared" si="51"/>
        <v>1979.3131996474219</v>
      </c>
    </row>
    <row r="113" spans="2:25" x14ac:dyDescent="0.25">
      <c r="B113" s="3" t="s">
        <v>24</v>
      </c>
      <c r="C113" s="5">
        <f t="shared" si="42"/>
        <v>-102561</v>
      </c>
      <c r="D113" s="5">
        <f t="shared" si="43"/>
        <v>335798</v>
      </c>
      <c r="E113" s="5">
        <f t="shared" si="44"/>
        <v>78035</v>
      </c>
      <c r="F113" s="5">
        <f t="shared" si="45"/>
        <v>55418</v>
      </c>
      <c r="G113" s="5">
        <f t="shared" si="46"/>
        <v>12513</v>
      </c>
      <c r="M113" s="13" t="s">
        <v>27</v>
      </c>
      <c r="N113" s="6">
        <f>N107*N112</f>
        <v>1367310</v>
      </c>
      <c r="O113" s="6">
        <f>O107*O112</f>
        <v>172270</v>
      </c>
      <c r="P113" s="14">
        <f>SUM(N113:O113)</f>
        <v>1539580</v>
      </c>
      <c r="Q113" s="20" t="s">
        <v>46</v>
      </c>
      <c r="R113" t="s">
        <v>20</v>
      </c>
      <c r="S113" s="1">
        <f t="shared" si="47"/>
        <v>-62915.025440221987</v>
      </c>
      <c r="T113" s="1">
        <f t="shared" si="48"/>
        <v>87873.417464078026</v>
      </c>
      <c r="U113" s="1">
        <f t="shared" si="49"/>
        <v>9295.3158112575238</v>
      </c>
      <c r="V113" s="1">
        <f t="shared" si="50"/>
        <v>20111.966269483422</v>
      </c>
      <c r="W113" s="1">
        <f t="shared" si="51"/>
        <v>645.55951961216397</v>
      </c>
    </row>
    <row r="114" spans="2:25" x14ac:dyDescent="0.25">
      <c r="B114" t="s">
        <v>25</v>
      </c>
      <c r="C114" s="1">
        <f>SUM(C102:C113)</f>
        <v>-1352897</v>
      </c>
      <c r="D114" s="1">
        <f t="shared" ref="D114:G114" si="53">SUM(D102:D113)</f>
        <v>3217599</v>
      </c>
      <c r="E114" s="1">
        <f t="shared" si="53"/>
        <v>547847</v>
      </c>
      <c r="F114" s="1">
        <f t="shared" si="53"/>
        <v>483488</v>
      </c>
      <c r="G114" s="1">
        <f t="shared" si="53"/>
        <v>63532</v>
      </c>
      <c r="M114" s="13" t="s">
        <v>37</v>
      </c>
      <c r="N114" s="6">
        <f>N108*N111</f>
        <v>445811.52</v>
      </c>
      <c r="O114" s="6">
        <f>O108*O111</f>
        <v>1082736</v>
      </c>
      <c r="P114" s="15">
        <f>SUM(N114:O114)</f>
        <v>1528547.52</v>
      </c>
      <c r="Q114" s="20" t="s">
        <v>47</v>
      </c>
      <c r="R114" t="s">
        <v>21</v>
      </c>
      <c r="S114" s="1">
        <f t="shared" si="47"/>
        <v>-72787.327038939402</v>
      </c>
      <c r="T114" s="1">
        <f t="shared" si="48"/>
        <v>137228.25939714676</v>
      </c>
      <c r="U114" s="1">
        <f t="shared" si="49"/>
        <v>8287.5762188165681</v>
      </c>
      <c r="V114" s="1">
        <f t="shared" si="50"/>
        <v>23760.782463163512</v>
      </c>
      <c r="W114" s="1">
        <f t="shared" si="51"/>
        <v>4979.370758043191</v>
      </c>
    </row>
    <row r="115" spans="2:25" ht="15.75" thickBot="1" x14ac:dyDescent="0.3">
      <c r="K115" t="s">
        <v>29</v>
      </c>
      <c r="L115" s="1">
        <f>SUM(C114:K114)</f>
        <v>2959569</v>
      </c>
      <c r="M115" s="16"/>
      <c r="N115" s="17"/>
      <c r="O115" s="17"/>
      <c r="P115" s="18">
        <f>SUM(P113:P114)</f>
        <v>3068127.52</v>
      </c>
      <c r="Q115" s="21"/>
      <c r="R115" t="s">
        <v>22</v>
      </c>
      <c r="S115" s="1">
        <f t="shared" si="47"/>
        <v>-92479.137179696598</v>
      </c>
      <c r="T115" s="1">
        <f t="shared" si="48"/>
        <v>182715.86929222694</v>
      </c>
      <c r="U115" s="1">
        <f t="shared" si="49"/>
        <v>15602.652818670176</v>
      </c>
      <c r="V115" s="1">
        <f t="shared" si="50"/>
        <v>31554.643392183469</v>
      </c>
      <c r="W115" s="1">
        <f t="shared" si="51"/>
        <v>127.54863375936537</v>
      </c>
    </row>
    <row r="116" spans="2:25" x14ac:dyDescent="0.25">
      <c r="B116" t="s">
        <v>51</v>
      </c>
      <c r="R116" t="s">
        <v>23</v>
      </c>
      <c r="S116" s="1">
        <f t="shared" si="47"/>
        <v>-44782.260254476132</v>
      </c>
      <c r="T116" s="1">
        <f t="shared" si="48"/>
        <v>157846.54180897001</v>
      </c>
      <c r="U116" s="1">
        <f t="shared" si="49"/>
        <v>39610.966679565645</v>
      </c>
      <c r="V116" s="1">
        <f t="shared" si="50"/>
        <v>36541.11913294642</v>
      </c>
      <c r="W116" s="1">
        <f t="shared" si="51"/>
        <v>123.64045835169679</v>
      </c>
    </row>
    <row r="117" spans="2:25" x14ac:dyDescent="0.25">
      <c r="B117" t="s">
        <v>13</v>
      </c>
      <c r="C117" s="22">
        <f>C102/$C$114</f>
        <v>5.7184693291507042E-2</v>
      </c>
      <c r="D117" s="22">
        <f>D102/$D$114</f>
        <v>0.12107910277197376</v>
      </c>
      <c r="E117" s="22">
        <f>E102/$E$114</f>
        <v>0.22706339543704721</v>
      </c>
      <c r="F117" s="22">
        <f>F102/$F$114</f>
        <v>0.11053428420146932</v>
      </c>
      <c r="G117" s="22">
        <f>G102/$G$114</f>
        <v>4.2183466599508912E-3</v>
      </c>
      <c r="R117" s="3" t="s">
        <v>24</v>
      </c>
      <c r="S117" s="1">
        <f t="shared" si="47"/>
        <v>-56401.132144945266</v>
      </c>
      <c r="T117" s="1">
        <f t="shared" si="48"/>
        <v>184382.90272504438</v>
      </c>
      <c r="U117" s="1">
        <f t="shared" si="49"/>
        <v>48244.760181674807</v>
      </c>
      <c r="V117" s="1">
        <f t="shared" si="50"/>
        <v>36231.875259158449</v>
      </c>
      <c r="W117" s="1">
        <f t="shared" si="51"/>
        <v>4445.7271705597186</v>
      </c>
    </row>
    <row r="118" spans="2:25" x14ac:dyDescent="0.25">
      <c r="B118" t="s">
        <v>14</v>
      </c>
      <c r="C118" s="22">
        <f t="shared" ref="C118:C128" si="54">C103/$C$114</f>
        <v>5.1745254812450618E-2</v>
      </c>
      <c r="D118" s="22">
        <f t="shared" ref="D118:D128" si="55">D103/$D$114</f>
        <v>9.6914189742102724E-2</v>
      </c>
      <c r="E118" s="22">
        <f t="shared" ref="E118:E128" si="56">E103/$E$114</f>
        <v>0.21068108431733679</v>
      </c>
      <c r="F118" s="22">
        <f t="shared" ref="F118:F128" si="57">F103/$F$114</f>
        <v>9.8244423853332458E-2</v>
      </c>
      <c r="G118" s="22">
        <f t="shared" ref="G118:G128" si="58">G103/$G$114</f>
        <v>3.8091040735377447E-3</v>
      </c>
      <c r="R118" t="s">
        <v>41</v>
      </c>
      <c r="S118" s="1">
        <f>SUM(S106:S117)</f>
        <v>-743995.5</v>
      </c>
      <c r="T118" s="1">
        <f t="shared" ref="T118:W118" si="59">SUM(T106:T117)</f>
        <v>1766747.4000000001</v>
      </c>
      <c r="U118" s="1">
        <f t="shared" si="59"/>
        <v>338703.75</v>
      </c>
      <c r="V118" s="1">
        <f t="shared" si="59"/>
        <v>316100.84999999998</v>
      </c>
      <c r="W118" s="1">
        <f t="shared" si="59"/>
        <v>22572.2</v>
      </c>
      <c r="Y118" s="1">
        <f>SUM(S118:X118)</f>
        <v>1700128.7</v>
      </c>
    </row>
    <row r="119" spans="2:25" x14ac:dyDescent="0.25">
      <c r="B119" t="s">
        <v>15</v>
      </c>
      <c r="C119" s="22">
        <f t="shared" si="54"/>
        <v>3.8037633315766095E-2</v>
      </c>
      <c r="D119" s="22">
        <f t="shared" si="55"/>
        <v>0.10156144379706732</v>
      </c>
      <c r="E119" s="22">
        <f t="shared" si="56"/>
        <v>8.7100960669676028E-2</v>
      </c>
      <c r="F119" s="22">
        <f t="shared" si="57"/>
        <v>8.0092990932556757E-2</v>
      </c>
      <c r="G119" s="22">
        <f t="shared" si="58"/>
        <v>9.4519297361959326E-2</v>
      </c>
    </row>
    <row r="120" spans="2:25" x14ac:dyDescent="0.25">
      <c r="B120" t="s">
        <v>16</v>
      </c>
      <c r="C120" s="22">
        <f t="shared" si="54"/>
        <v>0.10746346543750189</v>
      </c>
      <c r="D120" s="22">
        <f t="shared" si="55"/>
        <v>8.4435008837334916E-2</v>
      </c>
      <c r="E120" s="22">
        <f t="shared" si="56"/>
        <v>2.6127732742900846E-2</v>
      </c>
      <c r="F120" s="22">
        <f t="shared" si="57"/>
        <v>6.9240601628168641E-2</v>
      </c>
      <c r="G120" s="22">
        <f t="shared" si="58"/>
        <v>3.8767865012906882E-2</v>
      </c>
      <c r="R120" s="25" t="s">
        <v>37</v>
      </c>
      <c r="S120" s="26">
        <v>0.25</v>
      </c>
      <c r="T120" s="26">
        <v>0.45</v>
      </c>
      <c r="U120" s="26">
        <v>0.25</v>
      </c>
      <c r="V120" s="26">
        <v>0.35</v>
      </c>
      <c r="W120" s="26">
        <v>0.8</v>
      </c>
    </row>
    <row r="121" spans="2:25" x14ac:dyDescent="0.25">
      <c r="B121" t="s">
        <v>17</v>
      </c>
      <c r="C121" s="22">
        <f t="shared" si="54"/>
        <v>0.12556757831527454</v>
      </c>
      <c r="D121" s="22">
        <f t="shared" si="55"/>
        <v>7.3607369967481961E-2</v>
      </c>
      <c r="E121" s="22">
        <f t="shared" si="56"/>
        <v>2.8925959255047484E-2</v>
      </c>
      <c r="F121" s="22">
        <f t="shared" si="57"/>
        <v>5.4834866635780001E-2</v>
      </c>
      <c r="G121" s="22">
        <f t="shared" si="58"/>
        <v>4.5567587987156079E-2</v>
      </c>
      <c r="R121" t="s">
        <v>13</v>
      </c>
      <c r="S121" s="1">
        <f>S90*$S$120</f>
        <v>-14181.718159253809</v>
      </c>
      <c r="T121" s="1">
        <f>T90*$T$120</f>
        <v>175022.33728640518</v>
      </c>
      <c r="U121" s="1">
        <f>U90*$U$120</f>
        <v>25635.741174086925</v>
      </c>
      <c r="V121" s="1">
        <f>V90*$V$120</f>
        <v>18813.83602550632</v>
      </c>
      <c r="W121" s="1">
        <f>W90*$W$120</f>
        <v>380.86945791097401</v>
      </c>
    </row>
    <row r="122" spans="2:25" x14ac:dyDescent="0.25">
      <c r="B122" t="s">
        <v>18</v>
      </c>
      <c r="C122" s="22">
        <f t="shared" si="54"/>
        <v>9.1607121606448974E-2</v>
      </c>
      <c r="D122" s="22">
        <f t="shared" si="55"/>
        <v>5.0864013818999819E-2</v>
      </c>
      <c r="E122" s="22">
        <f t="shared" si="56"/>
        <v>3.3127862341128092E-2</v>
      </c>
      <c r="F122" s="22">
        <f t="shared" si="57"/>
        <v>5.7960073466146005E-2</v>
      </c>
      <c r="G122" s="22">
        <f t="shared" si="58"/>
        <v>0.26814833469747529</v>
      </c>
      <c r="R122" t="s">
        <v>14</v>
      </c>
      <c r="S122" s="1">
        <f t="shared" ref="S122:S132" si="60">S91*$S$120</f>
        <v>-12832.745575605535</v>
      </c>
      <c r="T122" s="1">
        <f t="shared" ref="T122:T132" si="61">T91*$T$120</f>
        <v>140091.45770451816</v>
      </c>
      <c r="U122" s="1">
        <f t="shared" ref="U122:U132" si="62">U91*$U$120</f>
        <v>23786.15777078272</v>
      </c>
      <c r="V122" s="1">
        <f t="shared" ref="V122:V132" si="63">V91*$V$120</f>
        <v>16722.001631891588</v>
      </c>
      <c r="W122" s="1">
        <f t="shared" ref="W122:W132" si="64">W91*$W$120</f>
        <v>343.91943587483479</v>
      </c>
    </row>
    <row r="123" spans="2:25" x14ac:dyDescent="0.25">
      <c r="B123" t="s">
        <v>19</v>
      </c>
      <c r="C123" s="22">
        <f t="shared" si="54"/>
        <v>8.5696841666438761E-2</v>
      </c>
      <c r="D123" s="22">
        <f t="shared" si="55"/>
        <v>4.7003371147243643E-2</v>
      </c>
      <c r="E123" s="22">
        <f t="shared" si="56"/>
        <v>2.9606806279855506E-2</v>
      </c>
      <c r="F123" s="22">
        <f t="shared" si="57"/>
        <v>6.025382222516381E-2</v>
      </c>
      <c r="G123" s="22">
        <f t="shared" si="58"/>
        <v>8.768809418875527E-2</v>
      </c>
      <c r="R123" t="s">
        <v>15</v>
      </c>
      <c r="S123" s="1">
        <f t="shared" si="60"/>
        <v>-9433.2760058600179</v>
      </c>
      <c r="T123" s="1">
        <f t="shared" si="61"/>
        <v>146809.15917440303</v>
      </c>
      <c r="U123" s="1">
        <f t="shared" si="62"/>
        <v>9833.8073358072616</v>
      </c>
      <c r="V123" s="1">
        <f t="shared" si="63"/>
        <v>13632.47981459726</v>
      </c>
      <c r="W123" s="1">
        <f t="shared" si="64"/>
        <v>8534.0339356544737</v>
      </c>
    </row>
    <row r="124" spans="2:25" x14ac:dyDescent="0.25">
      <c r="B124" t="s">
        <v>20</v>
      </c>
      <c r="C124" s="22">
        <f t="shared" si="54"/>
        <v>8.4563717710956568E-2</v>
      </c>
      <c r="D124" s="22">
        <f t="shared" si="55"/>
        <v>4.9737397357470584E-2</v>
      </c>
      <c r="E124" s="22">
        <f t="shared" si="56"/>
        <v>2.7443793613910455E-2</v>
      </c>
      <c r="F124" s="22">
        <f t="shared" si="57"/>
        <v>6.3625157191078169E-2</v>
      </c>
      <c r="G124" s="22">
        <f t="shared" si="58"/>
        <v>2.8599760750487944E-2</v>
      </c>
      <c r="R124" t="s">
        <v>16</v>
      </c>
      <c r="S124" s="1">
        <f t="shared" si="60"/>
        <v>-26650.778233302313</v>
      </c>
      <c r="T124" s="1">
        <f t="shared" si="61"/>
        <v>122052.54463554967</v>
      </c>
      <c r="U124" s="1">
        <f t="shared" si="62"/>
        <v>2949.8536863394343</v>
      </c>
      <c r="V124" s="1">
        <f t="shared" si="63"/>
        <v>11785.314708017573</v>
      </c>
      <c r="W124" s="1">
        <f t="shared" si="64"/>
        <v>3500.3040105773471</v>
      </c>
    </row>
    <row r="125" spans="2:25" x14ac:dyDescent="0.25">
      <c r="B125" t="s">
        <v>21</v>
      </c>
      <c r="C125" s="22">
        <f t="shared" si="54"/>
        <v>9.7833020547757887E-2</v>
      </c>
      <c r="D125" s="22">
        <f t="shared" si="55"/>
        <v>7.7672823742175448E-2</v>
      </c>
      <c r="E125" s="22">
        <f t="shared" si="56"/>
        <v>2.4468510368770843E-2</v>
      </c>
      <c r="F125" s="22">
        <f t="shared" si="57"/>
        <v>7.5168359917929709E-2</v>
      </c>
      <c r="G125" s="22">
        <f t="shared" si="58"/>
        <v>0.2205974941761632</v>
      </c>
      <c r="R125" t="s">
        <v>17</v>
      </c>
      <c r="S125" s="1">
        <f t="shared" si="60"/>
        <v>-31140.571070820613</v>
      </c>
      <c r="T125" s="1">
        <f t="shared" si="61"/>
        <v>106400.9695998165</v>
      </c>
      <c r="U125" s="1">
        <f t="shared" si="62"/>
        <v>3265.7769573439296</v>
      </c>
      <c r="V125" s="1">
        <f t="shared" si="63"/>
        <v>9333.3412055728368</v>
      </c>
      <c r="W125" s="1">
        <f t="shared" si="64"/>
        <v>4114.2428382547378</v>
      </c>
    </row>
    <row r="126" spans="2:25" x14ac:dyDescent="0.25">
      <c r="B126" t="s">
        <v>22</v>
      </c>
      <c r="C126" s="22">
        <f t="shared" si="54"/>
        <v>0.12430066738266106</v>
      </c>
      <c r="D126" s="22">
        <f t="shared" si="55"/>
        <v>0.10341935088865953</v>
      </c>
      <c r="E126" s="22">
        <f t="shared" si="56"/>
        <v>4.6065781139624749E-2</v>
      </c>
      <c r="F126" s="22">
        <f t="shared" si="57"/>
        <v>9.9824607849626046E-2</v>
      </c>
      <c r="G126" s="22">
        <f t="shared" si="58"/>
        <v>5.6506957123969026E-3</v>
      </c>
      <c r="R126" t="s">
        <v>18</v>
      </c>
      <c r="S126" s="1">
        <f t="shared" si="60"/>
        <v>-22718.428747716935</v>
      </c>
      <c r="T126" s="1">
        <f t="shared" si="61"/>
        <v>73524.979774048916</v>
      </c>
      <c r="U126" s="1">
        <f t="shared" si="62"/>
        <v>3740.1770681412881</v>
      </c>
      <c r="V126" s="1">
        <f t="shared" si="63"/>
        <v>9865.2768785367989</v>
      </c>
      <c r="W126" s="1">
        <f t="shared" si="64"/>
        <v>24210.79136183341</v>
      </c>
    </row>
    <row r="127" spans="2:25" x14ac:dyDescent="0.25">
      <c r="B127" t="s">
        <v>23</v>
      </c>
      <c r="C127" s="22">
        <f t="shared" si="54"/>
        <v>6.0191574081397178E-2</v>
      </c>
      <c r="D127" s="22">
        <f t="shared" si="55"/>
        <v>8.9343016329878275E-2</v>
      </c>
      <c r="E127" s="22">
        <f t="shared" si="56"/>
        <v>0.11694871013257351</v>
      </c>
      <c r="F127" s="22">
        <f t="shared" si="57"/>
        <v>0.11559955986498113</v>
      </c>
      <c r="G127" s="22">
        <f t="shared" si="58"/>
        <v>5.4775546181451869E-3</v>
      </c>
      <c r="R127" t="s">
        <v>19</v>
      </c>
      <c r="S127" s="1">
        <f t="shared" si="60"/>
        <v>-21252.688188014312</v>
      </c>
      <c r="T127" s="1">
        <f t="shared" si="61"/>
        <v>67944.341262786314</v>
      </c>
      <c r="U127" s="1">
        <f t="shared" si="62"/>
        <v>3342.6454375035364</v>
      </c>
      <c r="V127" s="1">
        <f t="shared" si="63"/>
        <v>10255.691611374015</v>
      </c>
      <c r="W127" s="1">
        <f t="shared" si="64"/>
        <v>7917.2527985896877</v>
      </c>
    </row>
    <row r="128" spans="2:25" x14ac:dyDescent="0.25">
      <c r="B128" s="3" t="s">
        <v>24</v>
      </c>
      <c r="C128" s="23">
        <f t="shared" si="54"/>
        <v>7.5808431831839385E-2</v>
      </c>
      <c r="D128" s="23">
        <f t="shared" si="55"/>
        <v>0.10436291159961202</v>
      </c>
      <c r="E128" s="23">
        <f t="shared" si="56"/>
        <v>0.14243940370212851</v>
      </c>
      <c r="F128" s="23">
        <f t="shared" si="57"/>
        <v>0.11462125223376796</v>
      </c>
      <c r="G128" s="23">
        <f t="shared" si="58"/>
        <v>0.1969558647610653</v>
      </c>
      <c r="R128" t="s">
        <v>20</v>
      </c>
      <c r="S128" s="1">
        <f t="shared" si="60"/>
        <v>-20971.675146740661</v>
      </c>
      <c r="T128" s="1">
        <f t="shared" si="61"/>
        <v>71896.432470609288</v>
      </c>
      <c r="U128" s="1">
        <f t="shared" si="62"/>
        <v>3098.4386037525078</v>
      </c>
      <c r="V128" s="1">
        <f t="shared" si="63"/>
        <v>10829.520298952611</v>
      </c>
      <c r="W128" s="1">
        <f t="shared" si="64"/>
        <v>2582.2380784486559</v>
      </c>
    </row>
    <row r="129" spans="2:25" x14ac:dyDescent="0.25">
      <c r="B129" t="s">
        <v>41</v>
      </c>
      <c r="C129" s="22">
        <f>SUM(C117:C128)</f>
        <v>1</v>
      </c>
      <c r="D129" s="22">
        <f t="shared" ref="D129:G129" si="65">SUM(D117:D128)</f>
        <v>0.99999999999999989</v>
      </c>
      <c r="E129" s="22">
        <f t="shared" si="65"/>
        <v>0.99999999999999989</v>
      </c>
      <c r="F129" s="22">
        <f t="shared" si="65"/>
        <v>1</v>
      </c>
      <c r="G129" s="22">
        <f t="shared" si="65"/>
        <v>1</v>
      </c>
      <c r="R129" t="s">
        <v>21</v>
      </c>
      <c r="S129" s="1">
        <f t="shared" si="60"/>
        <v>-24262.442346313135</v>
      </c>
      <c r="T129" s="1">
        <f t="shared" si="61"/>
        <v>112277.66677948371</v>
      </c>
      <c r="U129" s="1">
        <f t="shared" si="62"/>
        <v>2762.5254062721892</v>
      </c>
      <c r="V129" s="1">
        <f t="shared" si="63"/>
        <v>12794.267480164966</v>
      </c>
      <c r="W129" s="1">
        <f t="shared" si="64"/>
        <v>19917.483032172764</v>
      </c>
    </row>
    <row r="130" spans="2:25" x14ac:dyDescent="0.25">
      <c r="R130" t="s">
        <v>22</v>
      </c>
      <c r="S130" s="1">
        <f t="shared" si="60"/>
        <v>-30826.379059898867</v>
      </c>
      <c r="T130" s="1">
        <f t="shared" si="61"/>
        <v>149494.80214818567</v>
      </c>
      <c r="U130" s="1">
        <f t="shared" si="62"/>
        <v>5200.884272890059</v>
      </c>
      <c r="V130" s="1">
        <f t="shared" si="63"/>
        <v>16990.961826560328</v>
      </c>
      <c r="W130" s="1">
        <f t="shared" si="64"/>
        <v>510.19453503746149</v>
      </c>
    </row>
    <row r="131" spans="2:25" x14ac:dyDescent="0.25">
      <c r="R131" t="s">
        <v>23</v>
      </c>
      <c r="S131" s="1">
        <f t="shared" si="60"/>
        <v>-14927.420084825379</v>
      </c>
      <c r="T131" s="1">
        <f t="shared" si="61"/>
        <v>129147.17057097545</v>
      </c>
      <c r="U131" s="1">
        <f t="shared" si="62"/>
        <v>13203.655559855215</v>
      </c>
      <c r="V131" s="1">
        <f t="shared" si="63"/>
        <v>19675.987225432687</v>
      </c>
      <c r="W131" s="1">
        <f t="shared" si="64"/>
        <v>494.56183340678717</v>
      </c>
    </row>
    <row r="132" spans="2:25" x14ac:dyDescent="0.25">
      <c r="R132" s="3" t="s">
        <v>24</v>
      </c>
      <c r="S132" s="1">
        <f t="shared" si="60"/>
        <v>-18800.377381648421</v>
      </c>
      <c r="T132" s="1">
        <f t="shared" si="61"/>
        <v>150858.73859321812</v>
      </c>
      <c r="U132" s="1">
        <f t="shared" si="62"/>
        <v>16081.586727224936</v>
      </c>
      <c r="V132" s="1">
        <f t="shared" si="63"/>
        <v>19509.47129339301</v>
      </c>
      <c r="W132" s="1">
        <f t="shared" si="64"/>
        <v>17782.908682238874</v>
      </c>
    </row>
    <row r="133" spans="2:25" x14ac:dyDescent="0.25">
      <c r="R133" t="s">
        <v>41</v>
      </c>
      <c r="S133" s="1">
        <f>SUM(S121:S132)</f>
        <v>-247998.5</v>
      </c>
      <c r="T133" s="1">
        <f t="shared" ref="T133:W133" si="66">SUM(T121:T132)</f>
        <v>1445520.6</v>
      </c>
      <c r="U133" s="1">
        <f t="shared" si="66"/>
        <v>112901.25</v>
      </c>
      <c r="V133" s="1">
        <f t="shared" si="66"/>
        <v>170208.14999999997</v>
      </c>
      <c r="W133" s="1">
        <f t="shared" si="66"/>
        <v>90288.8</v>
      </c>
      <c r="Y133" s="1">
        <f>SUM(S133:X133)</f>
        <v>1570920.3</v>
      </c>
    </row>
    <row r="134" spans="2:25" x14ac:dyDescent="0.25">
      <c r="S134" s="1"/>
      <c r="T134" s="1"/>
      <c r="U134" s="1"/>
      <c r="V134" s="1"/>
      <c r="W134" s="1"/>
    </row>
    <row r="135" spans="2:25" x14ac:dyDescent="0.25">
      <c r="S135" s="1"/>
      <c r="T135" s="1"/>
      <c r="U135" s="1"/>
      <c r="V135" s="1"/>
      <c r="W135" s="1"/>
    </row>
    <row r="136" spans="2:25" x14ac:dyDescent="0.25">
      <c r="R136" s="24" t="s">
        <v>52</v>
      </c>
      <c r="S136" s="27">
        <f>S118+S133</f>
        <v>-991994</v>
      </c>
      <c r="T136" s="27">
        <f t="shared" ref="T136:W136" si="67">T118+T133</f>
        <v>3212268</v>
      </c>
      <c r="U136" s="27">
        <f t="shared" si="67"/>
        <v>451605</v>
      </c>
      <c r="V136" s="27">
        <f t="shared" si="67"/>
        <v>486308.99999999994</v>
      </c>
      <c r="W136" s="27">
        <f t="shared" si="67"/>
        <v>112861</v>
      </c>
      <c r="Y136" s="1">
        <f>SUM(S136:X136)</f>
        <v>3271049</v>
      </c>
    </row>
    <row r="137" spans="2:25" x14ac:dyDescent="0.25">
      <c r="R137" s="24"/>
      <c r="S137" s="24"/>
      <c r="T137" s="24"/>
      <c r="U137" s="24"/>
      <c r="V137" s="24"/>
      <c r="W137" s="24"/>
    </row>
  </sheetData>
  <phoneticPr fontId="1" type="noConversion"/>
  <pageMargins left="0" right="0" top="0" bottom="0" header="0.31496062992125984" footer="0.31496062992125984"/>
  <pageSetup paperSize="9" scale="67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Boekhouding</dc:creator>
  <cp:lastModifiedBy> </cp:lastModifiedBy>
  <cp:lastPrinted>2020-11-25T09:41:14Z</cp:lastPrinted>
  <dcterms:created xsi:type="dcterms:W3CDTF">2018-12-05T14:18:50Z</dcterms:created>
  <dcterms:modified xsi:type="dcterms:W3CDTF">2021-12-10T11:20:16Z</dcterms:modified>
</cp:coreProperties>
</file>